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0" windowWidth="15600" windowHeight="11760"/>
  </bookViews>
  <sheets>
    <sheet name="Cuenta Pública 2016" sheetId="4" r:id="rId1"/>
  </sheets>
  <definedNames>
    <definedName name="_xlnm.Print_Area" localSheetId="0">'Cuenta Pública 2016'!$A$6:$P$18</definedName>
  </definedNames>
  <calcPr calcId="145621"/>
</workbook>
</file>

<file path=xl/calcChain.xml><?xml version="1.0" encoding="utf-8"?>
<calcChain xmlns="http://schemas.openxmlformats.org/spreadsheetml/2006/main">
  <c r="M18" i="4" l="1"/>
  <c r="M17" i="4"/>
  <c r="M16" i="4"/>
  <c r="P16" i="4" s="1"/>
  <c r="M15" i="4"/>
  <c r="M14" i="4"/>
  <c r="M13" i="4"/>
  <c r="M12" i="4"/>
  <c r="M11" i="4"/>
  <c r="P11" i="4" s="1"/>
  <c r="M10" i="4"/>
  <c r="M9" i="4"/>
  <c r="M8" i="4"/>
  <c r="M7" i="4"/>
  <c r="P17" i="4" l="1"/>
  <c r="P15" i="4"/>
  <c r="P12" i="4"/>
  <c r="J7" i="4"/>
  <c r="Q7" i="4" s="1"/>
  <c r="J14" i="4"/>
  <c r="Q14" i="4" s="1"/>
  <c r="L18" i="4"/>
  <c r="J18" i="4" s="1"/>
  <c r="Q18" i="4" s="1"/>
  <c r="K18" i="4"/>
  <c r="J10" i="4"/>
  <c r="Q10" i="4" s="1"/>
  <c r="G9" i="4"/>
  <c r="P9" i="4" s="1"/>
  <c r="J9" i="4"/>
  <c r="Q9" i="4" s="1"/>
  <c r="L8" i="4"/>
  <c r="K8" i="4"/>
  <c r="I7" i="4"/>
  <c r="H7" i="4"/>
  <c r="G7" i="4" s="1"/>
  <c r="P7" i="4" s="1"/>
  <c r="J8" i="4" l="1"/>
  <c r="Q8" i="4" s="1"/>
  <c r="J17" i="4" l="1"/>
  <c r="Q17" i="4" s="1"/>
  <c r="J16" i="4" l="1"/>
  <c r="Q16" i="4" s="1"/>
  <c r="J15" i="4"/>
  <c r="Q15" i="4" s="1"/>
  <c r="G14" i="4"/>
  <c r="P14" i="4" s="1"/>
  <c r="J13" i="4"/>
  <c r="Q13" i="4" s="1"/>
  <c r="J12" i="4"/>
  <c r="Q12" i="4" s="1"/>
  <c r="J11" i="4" l="1"/>
  <c r="Q11" i="4" s="1"/>
  <c r="G10" i="4"/>
  <c r="P10" i="4" s="1"/>
  <c r="I8" i="4" l="1"/>
  <c r="H8" i="4"/>
  <c r="G8" i="4" l="1"/>
  <c r="P8" i="4" s="1"/>
  <c r="I18" i="4"/>
  <c r="H18" i="4"/>
  <c r="G18" i="4" l="1"/>
  <c r="P18" i="4" s="1"/>
</calcChain>
</file>

<file path=xl/sharedStrings.xml><?xml version="1.0" encoding="utf-8"?>
<sst xmlns="http://schemas.openxmlformats.org/spreadsheetml/2006/main" count="121" uniqueCount="59">
  <si>
    <t>Programa presupuestario</t>
  </si>
  <si>
    <t>Frecuencia de Medición</t>
  </si>
  <si>
    <t>Causa</t>
  </si>
  <si>
    <t>Nombre del Indicador</t>
  </si>
  <si>
    <t>Unidad de Medida</t>
  </si>
  <si>
    <t xml:space="preserve">Efecto </t>
  </si>
  <si>
    <t>Otros motivos</t>
  </si>
  <si>
    <t>Numerador Meta Alcanzada</t>
  </si>
  <si>
    <t>Denominador Meta Alcanzada</t>
  </si>
  <si>
    <t>S190</t>
  </si>
  <si>
    <t>Porcentaje de ministraciones realizadas en tiempo</t>
  </si>
  <si>
    <t>Trimestral</t>
  </si>
  <si>
    <t>Porcentaje</t>
  </si>
  <si>
    <t>Tasa de variación de becarios de posgrado del CONACYT graduados.</t>
  </si>
  <si>
    <t>Tasa de variación de Doctores que consolidan su formación al finalizar la repatriación, retención, estancia posdoctoral o sabática.</t>
  </si>
  <si>
    <t>Tasa de variación de Becas Vigentes de Posgrado</t>
  </si>
  <si>
    <t>Porcentaje de Becas Nuevas de Posgrado otorgadas.</t>
  </si>
  <si>
    <t>Tasa de variación de Programas registrados de Posgrado en el Programa Nacional de Posgrados de Calidad</t>
  </si>
  <si>
    <t>Tasa de variación de Proyectos para el Fomento de Vocaciones Científicas y Tecnológicas en Jóvenes Mexicanos apoyados.</t>
  </si>
  <si>
    <t>Porcentaje de convocatorias publicadas</t>
  </si>
  <si>
    <t>Porcentaje de solicitudes Dictaminadas</t>
  </si>
  <si>
    <t>Porcentaje de apoyos formalizados en tiempo</t>
  </si>
  <si>
    <t>Porcentaje de informes académicos recibidos.</t>
  </si>
  <si>
    <t>Semestral</t>
  </si>
  <si>
    <t>Metas de Indicadores Cuarto Trimestre 2016</t>
  </si>
  <si>
    <t>(MODIFICADAS EL 2 DE OCTUBRE 2016)</t>
  </si>
  <si>
    <t>Tasa de variación</t>
  </si>
  <si>
    <t>Tasa de variación de apoyos para la Consolidación otorgados.</t>
  </si>
  <si>
    <t>Nivel</t>
  </si>
  <si>
    <t>Numerador Meta Modificada</t>
  </si>
  <si>
    <t>Denominador Meta Modificada</t>
  </si>
  <si>
    <t>Propósito</t>
  </si>
  <si>
    <t>Componente</t>
  </si>
  <si>
    <t>Actividad</t>
  </si>
  <si>
    <t>Justificación</t>
  </si>
  <si>
    <t xml:space="preserve">Tipo de Justificación </t>
  </si>
  <si>
    <t>Sentido del indicador</t>
  </si>
  <si>
    <t xml:space="preserve">Ascendente </t>
  </si>
  <si>
    <t>Valor de la Meta Aprobada 
(1)</t>
  </si>
  <si>
    <t>Numerador Meta Aprobada</t>
  </si>
  <si>
    <t>Denominador Meta Aprobada</t>
  </si>
  <si>
    <t>Valor de la Meta Modificada 
(2)</t>
  </si>
  <si>
    <t>Valor de la Meta Alcanzada 
(3)</t>
  </si>
  <si>
    <t>% de Cumplimiento
Alcanzada/Modificada
(3/2)</t>
  </si>
  <si>
    <t xml:space="preserve">Se cumplió con la meta de cubrir el 100%. </t>
  </si>
  <si>
    <t>% de Cumplimiento
Alcanzada/ Aprobada 
(3/1)</t>
  </si>
  <si>
    <t>Es positivo.</t>
  </si>
  <si>
    <t>Se cumplió con la meta de cubrir el 100% de la dictaminación de solicitudes de becas, si bien hubo un mayor número de solicitudes lo cual muestra el gran interés de los estudiantes por realizar un posgrado de alta calidad.</t>
  </si>
  <si>
    <t>Se seguirá evaluando Programas desde el mes de febrero de 2017.</t>
  </si>
  <si>
    <t>PP S190</t>
  </si>
  <si>
    <t>Se cumplió con la meta de cubrir el 100% de las ministraciones de los becarios vigentes. 
La diferencia se deriva en que las metas planeadas para 2016 se calcularon un total de 3,466 becas mixtas vigentes al cierre del año, la vigencia de los apoyos terminó antes. 
Sin embargo, a lo largo del año efectivamente se apoyaron un total de 5,422 becas mixtas.</t>
  </si>
  <si>
    <t>Se cumplió con la meta, si bien hubo 83 solicitudes adicionales de cartas de liberación para los exbecarios . Lo anterior muestra la relevancia para los exbecarios por obtener el grado, incorporarse a la vida laboral y que el CONACYT reconozca su cumplimiento con las obligaciones por haber sido becarios.</t>
  </si>
  <si>
    <t xml:space="preserve">Se cumplió con la meta, si bien hubo un ligero incremento en las nuevas becas asignadas.  </t>
  </si>
  <si>
    <t>El resultado es muy positivo dado el alto número de reportes recibidos. 
El incremento en la recepción de reportes se debe a que derivado de la fusión del PP U002 con el S190 se reportan en una sola Matriz todos los apoyos para Consolidación.</t>
  </si>
  <si>
    <r>
      <t xml:space="preserve">Las diferencias en el numerador y denominador de la meta alcanzada y la ajustada se deben a que:
El denominador original se cargó en el PASH en el segundo semestre de 2015, cuando aún no se tenían los resultados del programa al cierre de ese año.
Con respecto al numerador se aclara que el supuesto de la MIR para este indicador es: </t>
    </r>
    <r>
      <rPr>
        <i/>
        <sz val="12"/>
        <rFont val="Calibri"/>
        <family val="2"/>
        <scheme val="minor"/>
      </rPr>
      <t xml:space="preserve">"Los programas de posgrado que las instituciones de educación superior presentan para su evaluación, mantienen  el registro en el Programa Nacional de Posgrado de Calidad del CONACYT."   </t>
    </r>
    <r>
      <rPr>
        <sz val="12"/>
        <rFont val="Calibri"/>
        <family val="2"/>
        <scheme val="minor"/>
      </rPr>
      <t>67 programas del PNPC no renovaron su vigencia ya sea porque no aprobaron en la evaluación de pares o bien, no se presentaron al registro de renovación.
Por otro lado, hubo 319 solicitudes de programas para nuevo ingreso al PNPC, sin embargo, por falta de calidad de los posgrados, solo fueron aprobados 112 programas.</t>
    </r>
  </si>
  <si>
    <r>
      <t xml:space="preserve">El denominador original se cargó en el PASH en el segundo semestre de 2015, cuando aún no se tenían los resultados del programa al cierre de ese año.
La diferencia en el numerador contra las metas ajustadas se deriva de que para 2016 se calcularon un total de </t>
    </r>
    <r>
      <rPr>
        <b/>
        <sz val="12"/>
        <color theme="1"/>
        <rFont val="Calibri"/>
        <family val="2"/>
        <scheme val="minor"/>
      </rPr>
      <t>3,466 becas mixtas vigentes al cierre del año</t>
    </r>
    <r>
      <rPr>
        <sz val="12"/>
        <color theme="1"/>
        <rFont val="Calibri"/>
        <family val="2"/>
        <scheme val="minor"/>
      </rPr>
      <t>; la vigencia de los apoyos terminó antes dado que los apoyos solicitados no abarcaban el mes de diciembre, que es cuando se hace el corte para este indicador.</t>
    </r>
    <r>
      <rPr>
        <b/>
        <sz val="12"/>
        <color theme="1"/>
        <rFont val="Calibri"/>
        <family val="2"/>
        <scheme val="minor"/>
      </rPr>
      <t xml:space="preserve">
</t>
    </r>
    <r>
      <rPr>
        <sz val="12"/>
        <color theme="1"/>
        <rFont val="Calibri"/>
        <family val="2"/>
        <scheme val="minor"/>
      </rPr>
      <t xml:space="preserve">Sin embargo, a lo largo del año efectivamente se apoyaron un total de 5,422 becas mixtas.  </t>
    </r>
  </si>
  <si>
    <t xml:space="preserve">Se cumplió con la meta de cubrir el 100%. 
El incremento en los apoyos muestra que existe un gran interés por parte de los jóvenes por estudiar un posgrado de alta calidad, como son los que apoya el CONACYT.
 </t>
  </si>
  <si>
    <t>Se cumplió y superó con la meta. La cifra indica el interés por parte de Doctores que se consolidan por cumplir con sus obligaciones ante el CONACYT.
El incremento en los doctores que finalizan su consolidación se debe a que derivado de la fusión del PP U002 con el S190 se reportan en una sola Matriz todos los apoyos para la Consolidación.</t>
  </si>
  <si>
    <t xml:space="preserve">El incremento en la asignación de becas para esta modalidad se debe a que derivado de la fusión del PP U002 con el S190 se reportan en una sola Matriz todos los apoyos para Consolidación.
Se cumplió con la meta y se superó. El aumento en los apoyos indica el interés de los Doctores por consolidarse y muestra que existe calidad en los solicitantes.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</si>
</sst>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4"/>
      <color theme="0"/>
      <name val="Arial"/>
      <family val="2"/>
    </font>
    <font>
      <b/>
      <sz val="24"/>
      <color theme="1"/>
      <name val="Arial"/>
      <family val="2"/>
    </font>
    <font>
      <sz val="10"/>
      <color theme="1"/>
      <name val="Calibri"/>
      <family val="2"/>
      <scheme val="minor"/>
    </font>
    <font>
      <sz val="1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sz val="14"/>
      <name val="Calibri"/>
      <family val="2"/>
      <scheme val="minor"/>
    </font>
    <font>
      <sz val="14"/>
      <name val="Arial"/>
      <family val="2"/>
    </font>
    <font>
      <b/>
      <sz val="10"/>
      <color theme="0"/>
      <name val="Arial"/>
      <family val="2"/>
    </font>
    <font>
      <sz val="12"/>
      <name val="Calibri"/>
      <family val="2"/>
      <scheme val="minor"/>
    </font>
    <font>
      <i/>
      <sz val="12"/>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right style="thin">
        <color auto="1"/>
      </right>
      <top/>
      <bottom/>
      <diagonal/>
    </border>
    <border>
      <left style="thin">
        <color indexed="64"/>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auto="1"/>
      </right>
      <top style="medium">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s>
  <cellStyleXfs count="5">
    <xf numFmtId="0" fontId="0" fillId="0" borderId="0"/>
    <xf numFmtId="0" fontId="3" fillId="0" borderId="0"/>
    <xf numFmtId="0" fontId="3" fillId="0" borderId="0"/>
    <xf numFmtId="43" fontId="1" fillId="0" borderId="0" applyFont="0" applyFill="0" applyBorder="0" applyAlignment="0" applyProtection="0"/>
    <xf numFmtId="9" fontId="1" fillId="0" borderId="0" applyFont="0" applyFill="0" applyBorder="0" applyAlignment="0" applyProtection="0"/>
  </cellStyleXfs>
  <cellXfs count="103">
    <xf numFmtId="0" fontId="0" fillId="0" borderId="0" xfId="0"/>
    <xf numFmtId="0" fontId="0" fillId="2" borderId="0" xfId="0" applyFont="1" applyFill="1" applyAlignment="1">
      <alignment horizontal="center"/>
    </xf>
    <xf numFmtId="0" fontId="2" fillId="2" borderId="0" xfId="0" applyFont="1" applyFill="1" applyAlignment="1">
      <alignment horizontal="center"/>
    </xf>
    <xf numFmtId="0" fontId="0" fillId="0" borderId="0" xfId="0" applyFont="1" applyFill="1"/>
    <xf numFmtId="0" fontId="7" fillId="0" borderId="0" xfId="0" applyFont="1" applyFill="1" applyAlignment="1">
      <alignment horizontal="left" vertical="top"/>
    </xf>
    <xf numFmtId="0" fontId="0" fillId="0" borderId="0" xfId="0" applyFont="1" applyFill="1" applyAlignment="1"/>
    <xf numFmtId="0" fontId="0" fillId="0" borderId="0" xfId="0" applyFont="1" applyFill="1" applyBorder="1" applyAlignment="1">
      <alignment horizontal="center"/>
    </xf>
    <xf numFmtId="0" fontId="0" fillId="0" borderId="0" xfId="0" applyFont="1" applyFill="1" applyAlignment="1">
      <alignment horizontal="center"/>
    </xf>
    <xf numFmtId="0" fontId="0" fillId="0" borderId="0" xfId="0" applyFont="1" applyFill="1" applyAlignment="1">
      <alignment horizontal="left" vertical="top"/>
    </xf>
    <xf numFmtId="0" fontId="0" fillId="2" borderId="0" xfId="0" applyFont="1" applyFill="1" applyAlignment="1">
      <alignment horizontal="center" vertical="center"/>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13" fillId="3" borderId="15"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xf>
    <xf numFmtId="3" fontId="11" fillId="0" borderId="7" xfId="0" applyNumberFormat="1" applyFont="1" applyFill="1" applyBorder="1" applyAlignment="1">
      <alignment horizontal="center" vertical="center"/>
    </xf>
    <xf numFmtId="3" fontId="11" fillId="0" borderId="8" xfId="0" applyNumberFormat="1" applyFont="1" applyFill="1" applyBorder="1" applyAlignment="1">
      <alignment horizontal="center" vertical="center"/>
    </xf>
    <xf numFmtId="0" fontId="14" fillId="0" borderId="2" xfId="0" applyFont="1" applyFill="1" applyBorder="1" applyAlignment="1">
      <alignment horizontal="left" vertical="center" wrapText="1"/>
    </xf>
    <xf numFmtId="0" fontId="0" fillId="0" borderId="0" xfId="0" applyFont="1" applyFill="1" applyAlignment="1">
      <alignment horizontal="left"/>
    </xf>
    <xf numFmtId="0" fontId="8" fillId="0" borderId="2" xfId="0" applyFont="1" applyFill="1" applyBorder="1" applyAlignment="1">
      <alignment horizontal="left" vertical="center" wrapText="1"/>
    </xf>
    <xf numFmtId="0" fontId="0" fillId="0" borderId="0" xfId="0" applyFont="1" applyFill="1" applyAlignment="1">
      <alignment horizontal="left" vertical="center"/>
    </xf>
    <xf numFmtId="0" fontId="7" fillId="0" borderId="0" xfId="0" applyFont="1" applyFill="1" applyAlignment="1">
      <alignment horizontal="center" vertical="center"/>
    </xf>
    <xf numFmtId="0" fontId="5" fillId="2" borderId="0" xfId="0" applyFont="1" applyFill="1" applyAlignment="1">
      <alignment horizontal="left"/>
    </xf>
    <xf numFmtId="0" fontId="2" fillId="2" borderId="0" xfId="0" applyFont="1" applyFill="1" applyAlignment="1">
      <alignment horizontal="left"/>
    </xf>
    <xf numFmtId="0" fontId="0" fillId="0" borderId="0" xfId="0" applyFont="1" applyFill="1" applyBorder="1" applyAlignment="1">
      <alignment horizontal="left"/>
    </xf>
    <xf numFmtId="0" fontId="2" fillId="2" borderId="0" xfId="0" applyFont="1" applyFill="1" applyAlignment="1">
      <alignment horizontal="center" vertical="center"/>
    </xf>
    <xf numFmtId="3" fontId="11" fillId="0" borderId="9" xfId="0" applyNumberFormat="1" applyFont="1" applyFill="1" applyBorder="1" applyAlignment="1">
      <alignment horizontal="center" vertical="center"/>
    </xf>
    <xf numFmtId="3" fontId="11" fillId="0" borderId="11" xfId="0" applyNumberFormat="1" applyFont="1" applyFill="1" applyBorder="1" applyAlignment="1">
      <alignment horizontal="center" vertical="center"/>
    </xf>
    <xf numFmtId="0" fontId="14" fillId="0" borderId="14" xfId="0" applyFont="1" applyFill="1" applyBorder="1" applyAlignment="1">
      <alignment horizontal="left" vertical="center" wrapText="1"/>
    </xf>
    <xf numFmtId="0" fontId="7" fillId="0" borderId="0" xfId="0" applyFont="1" applyFill="1" applyAlignment="1">
      <alignment horizontal="left" vertical="center"/>
    </xf>
    <xf numFmtId="164" fontId="11" fillId="0" borderId="4" xfId="3" applyNumberFormat="1" applyFont="1" applyFill="1" applyBorder="1" applyAlignment="1">
      <alignment horizontal="center" vertical="center"/>
    </xf>
    <xf numFmtId="165" fontId="11" fillId="0" borderId="5" xfId="3" applyNumberFormat="1" applyFont="1" applyFill="1" applyBorder="1" applyAlignment="1">
      <alignment horizontal="center" vertical="center"/>
    </xf>
    <xf numFmtId="164" fontId="11" fillId="0" borderId="13" xfId="3"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8" fillId="2" borderId="0" xfId="0" applyFont="1" applyFill="1" applyAlignment="1">
      <alignment horizontal="center" vertical="center"/>
    </xf>
    <xf numFmtId="0" fontId="2" fillId="0" borderId="0" xfId="0" applyFont="1" applyFill="1" applyAlignment="1">
      <alignment horizontal="center" vertical="center"/>
    </xf>
    <xf numFmtId="0" fontId="9" fillId="2" borderId="0" xfId="0" applyFont="1" applyFill="1" applyAlignment="1">
      <alignment horizontal="center" vertical="center"/>
    </xf>
    <xf numFmtId="0" fontId="10" fillId="2" borderId="0" xfId="0" applyFont="1" applyFill="1" applyAlignment="1">
      <alignment horizontal="center" vertical="center"/>
    </xf>
    <xf numFmtId="164" fontId="11" fillId="0" borderId="12" xfId="3" applyNumberFormat="1" applyFont="1" applyFill="1" applyBorder="1" applyAlignment="1">
      <alignment horizontal="center" vertical="center"/>
    </xf>
    <xf numFmtId="0" fontId="8" fillId="0" borderId="3" xfId="0" applyFont="1" applyFill="1" applyBorder="1" applyAlignment="1">
      <alignment horizontal="left" vertical="center" wrapText="1"/>
    </xf>
    <xf numFmtId="0" fontId="11"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8" fillId="0" borderId="0" xfId="0" applyFont="1" applyFill="1" applyAlignment="1">
      <alignment horizontal="center" vertical="center"/>
    </xf>
    <xf numFmtId="0" fontId="6" fillId="0" borderId="0" xfId="0" applyFont="1" applyFill="1" applyAlignment="1">
      <alignment horizontal="center" vertical="center"/>
    </xf>
    <xf numFmtId="0" fontId="0" fillId="2" borderId="0" xfId="0" applyFont="1" applyFill="1" applyAlignment="1">
      <alignment horizontal="left" vertical="center"/>
    </xf>
    <xf numFmtId="0" fontId="6" fillId="0" borderId="0" xfId="0" applyFont="1" applyFill="1" applyAlignment="1">
      <alignment horizontal="left" vertical="center"/>
    </xf>
    <xf numFmtId="0" fontId="2" fillId="2" borderId="0" xfId="0" applyFont="1" applyFill="1" applyAlignment="1">
      <alignment horizontal="left" vertical="center"/>
    </xf>
    <xf numFmtId="0" fontId="0" fillId="0" borderId="0" xfId="0" applyFont="1" applyFill="1" applyBorder="1" applyAlignment="1">
      <alignment horizontal="left" vertical="center"/>
    </xf>
    <xf numFmtId="0" fontId="6" fillId="0" borderId="0" xfId="0" applyFont="1" applyFill="1" applyBorder="1" applyAlignment="1">
      <alignment horizontal="left" vertical="center"/>
    </xf>
    <xf numFmtId="164" fontId="11" fillId="0" borderId="1" xfId="3" applyNumberFormat="1" applyFont="1" applyFill="1" applyBorder="1" applyAlignment="1">
      <alignment horizontal="right" vertical="center"/>
    </xf>
    <xf numFmtId="0" fontId="11" fillId="0" borderId="1" xfId="0" applyFont="1" applyFill="1" applyBorder="1" applyAlignment="1">
      <alignment horizontal="right" vertical="center"/>
    </xf>
    <xf numFmtId="0" fontId="4" fillId="3" borderId="17" xfId="0" applyFont="1" applyFill="1" applyBorder="1" applyAlignment="1">
      <alignment horizontal="center" vertical="center" wrapText="1"/>
    </xf>
    <xf numFmtId="0" fontId="4" fillId="3" borderId="18" xfId="0" applyFont="1" applyFill="1" applyBorder="1" applyAlignment="1">
      <alignment horizontal="left" vertical="center" wrapText="1"/>
    </xf>
    <xf numFmtId="0" fontId="4" fillId="3" borderId="18" xfId="0" applyFont="1" applyFill="1" applyBorder="1" applyAlignment="1">
      <alignment horizontal="center" vertical="center" wrapText="1"/>
    </xf>
    <xf numFmtId="0" fontId="13" fillId="3" borderId="20" xfId="0" applyFont="1" applyFill="1" applyBorder="1" applyAlignment="1" applyProtection="1">
      <alignment horizontal="center" vertical="center" wrapText="1"/>
    </xf>
    <xf numFmtId="0" fontId="13" fillId="3" borderId="21" xfId="0" applyFont="1" applyFill="1" applyBorder="1" applyAlignment="1" applyProtection="1">
      <alignment horizontal="center" vertical="center" wrapText="1"/>
    </xf>
    <xf numFmtId="0" fontId="13" fillId="3" borderId="22" xfId="0" applyFont="1" applyFill="1" applyBorder="1" applyAlignment="1" applyProtection="1">
      <alignment horizontal="center" vertical="center" wrapText="1"/>
    </xf>
    <xf numFmtId="2" fontId="4" fillId="3" borderId="18" xfId="0" applyNumberFormat="1" applyFont="1" applyFill="1" applyBorder="1" applyAlignment="1">
      <alignment horizontal="center" vertical="center" wrapText="1"/>
    </xf>
    <xf numFmtId="0" fontId="4" fillId="3" borderId="1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6" xfId="0" applyFont="1" applyFill="1" applyBorder="1" applyAlignment="1">
      <alignment horizontal="center" vertical="center"/>
    </xf>
    <xf numFmtId="0" fontId="14" fillId="0" borderId="8" xfId="0" applyFont="1" applyFill="1" applyBorder="1" applyAlignment="1">
      <alignment horizontal="center" vertical="center"/>
    </xf>
    <xf numFmtId="0" fontId="0" fillId="0" borderId="8" xfId="0" applyFont="1" applyFill="1" applyBorder="1" applyAlignment="1">
      <alignment horizontal="center" vertical="center"/>
    </xf>
    <xf numFmtId="0" fontId="7" fillId="0" borderId="8" xfId="0" applyFont="1" applyFill="1" applyBorder="1" applyAlignment="1">
      <alignment horizontal="center" vertical="center"/>
    </xf>
    <xf numFmtId="0" fontId="14" fillId="0" borderId="9" xfId="0" applyFont="1" applyFill="1" applyBorder="1" applyAlignment="1">
      <alignment horizontal="center" vertical="center" wrapText="1"/>
    </xf>
    <xf numFmtId="0" fontId="14" fillId="0" borderId="10" xfId="0" applyFont="1" applyFill="1" applyBorder="1" applyAlignment="1">
      <alignment horizontal="left" vertical="center" wrapText="1"/>
    </xf>
    <xf numFmtId="0" fontId="14" fillId="0" borderId="10" xfId="0" applyFont="1" applyFill="1" applyBorder="1" applyAlignment="1">
      <alignment horizontal="center" vertical="center" wrapText="1"/>
    </xf>
    <xf numFmtId="0" fontId="11" fillId="0" borderId="10" xfId="0" applyFont="1" applyFill="1" applyBorder="1" applyAlignment="1">
      <alignment horizontal="center" vertical="center"/>
    </xf>
    <xf numFmtId="165" fontId="11" fillId="0" borderId="23" xfId="3" applyNumberFormat="1" applyFont="1" applyFill="1" applyBorder="1" applyAlignment="1">
      <alignment horizontal="center" vertical="center"/>
    </xf>
    <xf numFmtId="164" fontId="11" fillId="0" borderId="10" xfId="3" applyNumberFormat="1" applyFont="1" applyFill="1" applyBorder="1" applyAlignment="1">
      <alignment horizontal="right" vertical="center"/>
    </xf>
    <xf numFmtId="0" fontId="7" fillId="0" borderId="11" xfId="0" applyFont="1" applyFill="1" applyBorder="1" applyAlignment="1">
      <alignment horizontal="center" vertical="center"/>
    </xf>
    <xf numFmtId="0" fontId="4" fillId="3" borderId="20" xfId="0" applyFont="1" applyFill="1" applyBorder="1" applyAlignment="1">
      <alignment horizontal="center" vertical="center" wrapText="1"/>
    </xf>
    <xf numFmtId="0" fontId="11" fillId="0" borderId="13" xfId="0" applyFont="1" applyFill="1" applyBorder="1" applyAlignment="1">
      <alignment horizontal="center" vertical="center"/>
    </xf>
    <xf numFmtId="0" fontId="13" fillId="3" borderId="24" xfId="0" applyFont="1" applyFill="1" applyBorder="1" applyAlignment="1" applyProtection="1">
      <alignment horizontal="center" vertical="center" wrapText="1"/>
    </xf>
    <xf numFmtId="10" fontId="11" fillId="0" borderId="25" xfId="0" applyNumberFormat="1" applyFont="1" applyFill="1" applyBorder="1" applyAlignment="1">
      <alignment horizontal="center" vertical="center"/>
    </xf>
    <xf numFmtId="9" fontId="11" fillId="0" borderId="25" xfId="4" applyFont="1" applyFill="1" applyBorder="1" applyAlignment="1">
      <alignment horizontal="center" vertical="center"/>
    </xf>
    <xf numFmtId="9" fontId="11" fillId="0" borderId="25" xfId="0" applyNumberFormat="1" applyFont="1" applyFill="1" applyBorder="1" applyAlignment="1">
      <alignment horizontal="center" vertical="center"/>
    </xf>
    <xf numFmtId="165" fontId="11" fillId="0" borderId="26" xfId="4" applyNumberFormat="1" applyFont="1" applyFill="1" applyBorder="1" applyAlignment="1">
      <alignment horizontal="center" vertical="center"/>
    </xf>
    <xf numFmtId="3" fontId="11" fillId="0" borderId="27" xfId="0" applyNumberFormat="1" applyFont="1" applyFill="1" applyBorder="1" applyAlignment="1">
      <alignment horizontal="center" vertical="center"/>
    </xf>
    <xf numFmtId="3" fontId="11" fillId="0" borderId="2" xfId="0" applyNumberFormat="1" applyFont="1" applyFill="1" applyBorder="1" applyAlignment="1">
      <alignment horizontal="center" vertical="center"/>
    </xf>
    <xf numFmtId="3" fontId="11" fillId="0" borderId="14" xfId="0" applyNumberFormat="1" applyFont="1" applyFill="1" applyBorder="1" applyAlignment="1">
      <alignment horizontal="center" vertical="center"/>
    </xf>
    <xf numFmtId="0" fontId="13" fillId="3" borderId="28" xfId="0" applyFont="1" applyFill="1" applyBorder="1" applyAlignment="1" applyProtection="1">
      <alignment horizontal="center" vertical="center" wrapText="1"/>
    </xf>
    <xf numFmtId="10" fontId="11" fillId="0" borderId="24" xfId="4" applyNumberFormat="1" applyFont="1" applyFill="1" applyBorder="1" applyAlignment="1">
      <alignment horizontal="center" vertical="center"/>
    </xf>
    <xf numFmtId="10" fontId="11" fillId="0" borderId="25" xfId="4" applyNumberFormat="1" applyFont="1" applyFill="1" applyBorder="1" applyAlignment="1">
      <alignment horizontal="center" vertical="center"/>
    </xf>
    <xf numFmtId="165" fontId="11" fillId="0" borderId="25" xfId="4" applyNumberFormat="1" applyFont="1" applyFill="1" applyBorder="1" applyAlignment="1">
      <alignment horizontal="center" vertical="center"/>
    </xf>
    <xf numFmtId="3" fontId="11" fillId="0" borderId="20" xfId="0" applyNumberFormat="1" applyFont="1" applyFill="1" applyBorder="1" applyAlignment="1">
      <alignment horizontal="center" vertical="center"/>
    </xf>
    <xf numFmtId="3" fontId="11" fillId="0" borderId="4" xfId="0" applyNumberFormat="1" applyFont="1" applyFill="1" applyBorder="1" applyAlignment="1">
      <alignment horizontal="center" vertical="center"/>
    </xf>
    <xf numFmtId="3" fontId="11" fillId="0" borderId="13" xfId="0" applyNumberFormat="1" applyFont="1" applyFill="1" applyBorder="1" applyAlignment="1">
      <alignment horizontal="center" vertical="center"/>
    </xf>
    <xf numFmtId="0" fontId="13" fillId="3" borderId="29" xfId="0" applyFont="1" applyFill="1" applyBorder="1" applyAlignment="1" applyProtection="1">
      <alignment horizontal="center" vertical="center" wrapText="1"/>
    </xf>
    <xf numFmtId="164" fontId="11" fillId="0" borderId="3" xfId="3" applyNumberFormat="1" applyFont="1" applyFill="1" applyBorder="1" applyAlignment="1">
      <alignment horizontal="center" vertical="center"/>
    </xf>
    <xf numFmtId="164" fontId="11" fillId="0" borderId="2" xfId="3" applyNumberFormat="1" applyFont="1" applyFill="1" applyBorder="1" applyAlignment="1">
      <alignment horizontal="center" vertical="center"/>
    </xf>
    <xf numFmtId="0" fontId="11" fillId="0" borderId="2" xfId="0" applyFont="1" applyFill="1" applyBorder="1" applyAlignment="1">
      <alignment horizontal="center" vertical="center"/>
    </xf>
    <xf numFmtId="164" fontId="11" fillId="0" borderId="14" xfId="3" applyNumberFormat="1" applyFont="1" applyFill="1" applyBorder="1" applyAlignment="1">
      <alignment horizontal="center" vertical="center"/>
    </xf>
    <xf numFmtId="165" fontId="11" fillId="0" borderId="30" xfId="3" applyNumberFormat="1" applyFont="1" applyFill="1" applyBorder="1" applyAlignment="1">
      <alignment horizontal="center" vertical="center"/>
    </xf>
    <xf numFmtId="165" fontId="11" fillId="0" borderId="25" xfId="3" applyNumberFormat="1" applyFont="1" applyFill="1" applyBorder="1" applyAlignment="1">
      <alignment horizontal="center" vertical="center"/>
    </xf>
    <xf numFmtId="165" fontId="11" fillId="0" borderId="26" xfId="3" applyNumberFormat="1" applyFont="1" applyFill="1" applyBorder="1" applyAlignment="1">
      <alignment horizontal="center" vertical="center"/>
    </xf>
    <xf numFmtId="0" fontId="4" fillId="3" borderId="0" xfId="0" applyFont="1" applyFill="1" applyBorder="1" applyAlignment="1">
      <alignment horizontal="center" vertical="center" wrapText="1"/>
    </xf>
    <xf numFmtId="0" fontId="4" fillId="3" borderId="19" xfId="0" applyFont="1" applyFill="1" applyBorder="1" applyAlignment="1">
      <alignment horizontal="center" vertical="center" wrapText="1"/>
    </xf>
  </cellXfs>
  <cellStyles count="5">
    <cellStyle name="Millares" xfId="3" builtinId="3"/>
    <cellStyle name="Normal" xfId="0" builtinId="0"/>
    <cellStyle name="Normal 12" xfId="2"/>
    <cellStyle name="Normal 2" xfId="1"/>
    <cellStyle name="Porcentaje" xfId="4" builtinId="5"/>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20"/>
  <sheetViews>
    <sheetView tabSelected="1" topLeftCell="P17" zoomScale="85" zoomScaleNormal="85" workbookViewId="0">
      <selection activeCell="S19" sqref="S19"/>
    </sheetView>
  </sheetViews>
  <sheetFormatPr baseColWidth="10" defaultColWidth="11.42578125" defaultRowHeight="15.75" customHeight="1" x14ac:dyDescent="0.25"/>
  <cols>
    <col min="1" max="1" width="20.140625" style="7" customWidth="1"/>
    <col min="2" max="2" width="16" style="20" customWidth="1"/>
    <col min="3" max="12" width="16" style="14" customWidth="1"/>
    <col min="13" max="15" width="16" style="38" customWidth="1"/>
    <col min="16" max="16" width="16" style="47" customWidth="1"/>
    <col min="17" max="18" width="16" style="14" customWidth="1"/>
    <col min="19" max="19" width="61.85546875" style="22" customWidth="1"/>
    <col min="20" max="20" width="34.140625" style="50" customWidth="1"/>
    <col min="21" max="21" width="35.28515625" style="48" customWidth="1"/>
    <col min="22" max="16384" width="11.42578125" style="3"/>
  </cols>
  <sheetData>
    <row r="1" spans="1:21" ht="36" customHeight="1" x14ac:dyDescent="0.4">
      <c r="A1" s="1"/>
      <c r="B1" s="24" t="s">
        <v>49</v>
      </c>
      <c r="C1" s="9"/>
      <c r="D1" s="9"/>
      <c r="E1" s="9"/>
      <c r="F1" s="9"/>
      <c r="G1" s="9"/>
      <c r="H1" s="9"/>
      <c r="I1" s="9"/>
      <c r="J1" s="9"/>
      <c r="K1" s="9"/>
      <c r="L1" s="27"/>
      <c r="M1" s="27"/>
      <c r="N1" s="27"/>
      <c r="O1" s="27"/>
      <c r="P1" s="37"/>
      <c r="Q1" s="9"/>
      <c r="R1" s="9"/>
      <c r="S1" s="49"/>
      <c r="U1" s="14"/>
    </row>
    <row r="2" spans="1:21" s="5" customFormat="1" ht="32.25" customHeight="1" x14ac:dyDescent="0.4">
      <c r="A2" s="2"/>
      <c r="B2" s="24" t="s">
        <v>24</v>
      </c>
      <c r="C2" s="9"/>
      <c r="D2" s="9"/>
      <c r="E2" s="9"/>
      <c r="F2" s="27"/>
      <c r="G2" s="27"/>
      <c r="H2" s="27"/>
      <c r="I2" s="27"/>
      <c r="J2" s="27"/>
      <c r="K2" s="27"/>
      <c r="L2" s="27"/>
      <c r="M2" s="27"/>
      <c r="N2" s="27"/>
      <c r="O2" s="27"/>
      <c r="P2" s="39"/>
      <c r="Q2" s="27"/>
      <c r="R2" s="27"/>
      <c r="S2" s="51"/>
      <c r="T2" s="50"/>
      <c r="U2" s="14"/>
    </row>
    <row r="3" spans="1:21" s="5" customFormat="1" ht="15.75" customHeight="1" x14ac:dyDescent="0.25">
      <c r="A3" s="7"/>
      <c r="B3" s="25" t="s">
        <v>25</v>
      </c>
      <c r="C3" s="9"/>
      <c r="D3" s="9"/>
      <c r="E3" s="9"/>
      <c r="F3" s="9"/>
      <c r="G3" s="9"/>
      <c r="H3" s="9"/>
      <c r="I3" s="9"/>
      <c r="J3" s="9"/>
      <c r="K3" s="9"/>
      <c r="L3" s="27"/>
      <c r="M3" s="27"/>
      <c r="N3" s="27"/>
      <c r="O3" s="27"/>
      <c r="P3" s="37"/>
      <c r="Q3" s="9"/>
      <c r="R3" s="9"/>
      <c r="S3" s="49"/>
      <c r="T3" s="50"/>
      <c r="U3" s="14"/>
    </row>
    <row r="4" spans="1:21" s="5" customFormat="1" ht="15.75" customHeight="1" x14ac:dyDescent="0.25">
      <c r="A4" s="1"/>
      <c r="B4" s="25"/>
      <c r="C4" s="9"/>
      <c r="D4" s="9"/>
      <c r="E4" s="9"/>
      <c r="F4" s="9"/>
      <c r="G4" s="9"/>
      <c r="H4" s="9"/>
      <c r="I4" s="9"/>
      <c r="J4" s="9"/>
      <c r="K4" s="9"/>
      <c r="L4" s="27"/>
      <c r="M4" s="27"/>
      <c r="N4" s="27"/>
      <c r="O4" s="27"/>
      <c r="P4" s="37"/>
      <c r="Q4" s="9"/>
      <c r="R4" s="9"/>
      <c r="S4" s="49"/>
      <c r="T4" s="50"/>
      <c r="U4" s="14"/>
    </row>
    <row r="5" spans="1:21" s="5" customFormat="1" ht="66" customHeight="1" thickBot="1" x14ac:dyDescent="0.3">
      <c r="A5" s="1"/>
      <c r="B5" s="25"/>
      <c r="C5" s="9"/>
      <c r="D5" s="9"/>
      <c r="E5" s="9"/>
      <c r="F5" s="9"/>
      <c r="G5" s="9"/>
      <c r="H5" s="9"/>
      <c r="I5" s="9"/>
      <c r="J5" s="9"/>
      <c r="K5" s="9"/>
      <c r="L5" s="9"/>
      <c r="M5" s="27"/>
      <c r="N5" s="27"/>
      <c r="O5" s="27"/>
      <c r="P5" s="40"/>
      <c r="Q5" s="40"/>
      <c r="R5" s="101" t="s">
        <v>34</v>
      </c>
      <c r="S5" s="101"/>
      <c r="T5" s="101"/>
      <c r="U5" s="102"/>
    </row>
    <row r="6" spans="1:21" ht="118.5" customHeight="1" thickBot="1" x14ac:dyDescent="0.3">
      <c r="A6" s="56" t="s">
        <v>0</v>
      </c>
      <c r="B6" s="57" t="s">
        <v>3</v>
      </c>
      <c r="C6" s="58" t="s">
        <v>28</v>
      </c>
      <c r="D6" s="58" t="s">
        <v>36</v>
      </c>
      <c r="E6" s="58" t="s">
        <v>1</v>
      </c>
      <c r="F6" s="76" t="s">
        <v>4</v>
      </c>
      <c r="G6" s="78" t="s">
        <v>38</v>
      </c>
      <c r="H6" s="15" t="s">
        <v>39</v>
      </c>
      <c r="I6" s="16" t="s">
        <v>40</v>
      </c>
      <c r="J6" s="86" t="s">
        <v>41</v>
      </c>
      <c r="K6" s="60" t="s">
        <v>29</v>
      </c>
      <c r="L6" s="61" t="s">
        <v>30</v>
      </c>
      <c r="M6" s="78" t="s">
        <v>42</v>
      </c>
      <c r="N6" s="93" t="s">
        <v>7</v>
      </c>
      <c r="O6" s="59" t="s">
        <v>8</v>
      </c>
      <c r="P6" s="59" t="s">
        <v>45</v>
      </c>
      <c r="Q6" s="59" t="s">
        <v>43</v>
      </c>
      <c r="R6" s="62" t="s">
        <v>35</v>
      </c>
      <c r="S6" s="58" t="s">
        <v>2</v>
      </c>
      <c r="T6" s="58" t="s">
        <v>5</v>
      </c>
      <c r="U6" s="63" t="s">
        <v>6</v>
      </c>
    </row>
    <row r="7" spans="1:21" s="4" customFormat="1" ht="118.5" customHeight="1" x14ac:dyDescent="0.25">
      <c r="A7" s="64" t="s">
        <v>9</v>
      </c>
      <c r="B7" s="36" t="s">
        <v>13</v>
      </c>
      <c r="C7" s="35" t="s">
        <v>31</v>
      </c>
      <c r="D7" s="10" t="s">
        <v>37</v>
      </c>
      <c r="E7" s="35" t="s">
        <v>23</v>
      </c>
      <c r="F7" s="43" t="s">
        <v>26</v>
      </c>
      <c r="G7" s="79">
        <f>((H7/I7)-1)</f>
        <v>4.9919484702093397E-2</v>
      </c>
      <c r="H7" s="17">
        <f>186+3726</f>
        <v>3912</v>
      </c>
      <c r="I7" s="18">
        <f>3704+22</f>
        <v>3726</v>
      </c>
      <c r="J7" s="87">
        <f>SUM(K7)/L7-1</f>
        <v>0.1837121212121211</v>
      </c>
      <c r="K7" s="83">
        <v>15000</v>
      </c>
      <c r="L7" s="90">
        <v>12672</v>
      </c>
      <c r="M7" s="98">
        <f>SUM(N7)/O7-1</f>
        <v>0.19026199494949503</v>
      </c>
      <c r="N7" s="94">
        <v>15083</v>
      </c>
      <c r="O7" s="41">
        <v>12672</v>
      </c>
      <c r="P7" s="33">
        <f>SUM($M7/G7)</f>
        <v>3.8113773826979487</v>
      </c>
      <c r="Q7" s="33">
        <f>SUM($M7)/J7</f>
        <v>1.0356529209622003</v>
      </c>
      <c r="R7" s="54">
        <v>10</v>
      </c>
      <c r="S7" s="42" t="s">
        <v>51</v>
      </c>
      <c r="T7" s="36" t="s">
        <v>46</v>
      </c>
      <c r="U7" s="65"/>
    </row>
    <row r="8" spans="1:21" s="4" customFormat="1" ht="118.5" customHeight="1" x14ac:dyDescent="0.25">
      <c r="A8" s="64" t="s">
        <v>9</v>
      </c>
      <c r="B8" s="36" t="s">
        <v>14</v>
      </c>
      <c r="C8" s="35" t="s">
        <v>31</v>
      </c>
      <c r="D8" s="11" t="s">
        <v>37</v>
      </c>
      <c r="E8" s="35" t="s">
        <v>23</v>
      </c>
      <c r="F8" s="43" t="s">
        <v>26</v>
      </c>
      <c r="G8" s="80">
        <f>SUM(H8)/I8-1</f>
        <v>7.3005093378607722E-2</v>
      </c>
      <c r="H8" s="17">
        <f>552+80</f>
        <v>632</v>
      </c>
      <c r="I8" s="18">
        <f>509+80</f>
        <v>589</v>
      </c>
      <c r="J8" s="88">
        <f>SUM(K8)/L8-1</f>
        <v>7.3005093378607722E-2</v>
      </c>
      <c r="K8" s="84">
        <f>552+80</f>
        <v>632</v>
      </c>
      <c r="L8" s="91">
        <f>509+80</f>
        <v>589</v>
      </c>
      <c r="M8" s="99">
        <f>SUM(N8)/O8-1</f>
        <v>0.10280373831775691</v>
      </c>
      <c r="N8" s="95">
        <v>1534</v>
      </c>
      <c r="O8" s="32">
        <v>1391</v>
      </c>
      <c r="P8" s="33">
        <f t="shared" ref="P8:P18" si="0">SUM($M8/G8)</f>
        <v>1.4081721364920672</v>
      </c>
      <c r="Q8" s="33">
        <f t="shared" ref="Q8:Q18" si="1">SUM($M8)/J8</f>
        <v>1.4081721364920672</v>
      </c>
      <c r="R8" s="54">
        <v>10</v>
      </c>
      <c r="S8" s="19" t="s">
        <v>57</v>
      </c>
      <c r="T8" s="36" t="s">
        <v>46</v>
      </c>
      <c r="U8" s="66"/>
    </row>
    <row r="9" spans="1:21" s="4" customFormat="1" ht="247.5" customHeight="1" x14ac:dyDescent="0.25">
      <c r="A9" s="64" t="s">
        <v>9</v>
      </c>
      <c r="B9" s="36" t="s">
        <v>15</v>
      </c>
      <c r="C9" s="35" t="s">
        <v>32</v>
      </c>
      <c r="D9" s="11" t="s">
        <v>37</v>
      </c>
      <c r="E9" s="35" t="s">
        <v>11</v>
      </c>
      <c r="F9" s="43" t="s">
        <v>26</v>
      </c>
      <c r="G9" s="80">
        <f>SUM(H9)/I9-1</f>
        <v>8.3875452260858685E-2</v>
      </c>
      <c r="H9" s="17">
        <v>60813</v>
      </c>
      <c r="I9" s="18">
        <v>56107</v>
      </c>
      <c r="J9" s="88">
        <f>SUM(K9)/L9-1</f>
        <v>5.3349037811996514E-2</v>
      </c>
      <c r="K9" s="84">
        <v>60813</v>
      </c>
      <c r="L9" s="91">
        <v>57733</v>
      </c>
      <c r="M9" s="99">
        <f>SUM(N9)/O9-1</f>
        <v>2.1772643029116745E-2</v>
      </c>
      <c r="N9" s="95">
        <v>58990</v>
      </c>
      <c r="O9" s="32">
        <v>57733</v>
      </c>
      <c r="P9" s="33">
        <f t="shared" si="0"/>
        <v>0.25958301794191535</v>
      </c>
      <c r="Q9" s="33">
        <f t="shared" si="1"/>
        <v>0.40811688311688288</v>
      </c>
      <c r="R9" s="54">
        <v>9</v>
      </c>
      <c r="S9" s="21" t="s">
        <v>55</v>
      </c>
      <c r="T9" s="36" t="s">
        <v>46</v>
      </c>
      <c r="U9" s="66"/>
    </row>
    <row r="10" spans="1:21" s="8" customFormat="1" ht="89.25" customHeight="1" x14ac:dyDescent="0.25">
      <c r="A10" s="64" t="s">
        <v>9</v>
      </c>
      <c r="B10" s="36" t="s">
        <v>16</v>
      </c>
      <c r="C10" s="35" t="s">
        <v>32</v>
      </c>
      <c r="D10" s="11" t="s">
        <v>37</v>
      </c>
      <c r="E10" s="35" t="s">
        <v>11</v>
      </c>
      <c r="F10" s="43" t="s">
        <v>12</v>
      </c>
      <c r="G10" s="80">
        <f>SUM(H10)/I10</f>
        <v>0.95239664579442673</v>
      </c>
      <c r="H10" s="17">
        <v>26009</v>
      </c>
      <c r="I10" s="18">
        <v>27309</v>
      </c>
      <c r="J10" s="88">
        <f>SUM(K10)/L10</f>
        <v>0.87349397590361444</v>
      </c>
      <c r="K10" s="84">
        <v>29000</v>
      </c>
      <c r="L10" s="91">
        <v>33200</v>
      </c>
      <c r="M10" s="99">
        <f>SUM(N10)/O10</f>
        <v>0.89813766557228569</v>
      </c>
      <c r="N10" s="95">
        <v>31733</v>
      </c>
      <c r="O10" s="32">
        <v>35332</v>
      </c>
      <c r="P10" s="33">
        <f t="shared" si="0"/>
        <v>0.94302900953952673</v>
      </c>
      <c r="Q10" s="33">
        <f t="shared" si="1"/>
        <v>1.0282127757586168</v>
      </c>
      <c r="R10" s="54">
        <v>10</v>
      </c>
      <c r="S10" s="21" t="s">
        <v>52</v>
      </c>
      <c r="T10" s="36" t="s">
        <v>46</v>
      </c>
      <c r="U10" s="67"/>
    </row>
    <row r="11" spans="1:21" s="4" customFormat="1" ht="358.5" customHeight="1" x14ac:dyDescent="0.25">
      <c r="A11" s="64" t="s">
        <v>9</v>
      </c>
      <c r="B11" s="36" t="s">
        <v>17</v>
      </c>
      <c r="C11" s="35" t="s">
        <v>32</v>
      </c>
      <c r="D11" s="11" t="s">
        <v>37</v>
      </c>
      <c r="E11" s="35" t="s">
        <v>23</v>
      </c>
      <c r="F11" s="43" t="s">
        <v>26</v>
      </c>
      <c r="G11" s="79">
        <v>4.1000000000000002E-2</v>
      </c>
      <c r="H11" s="17">
        <v>2030</v>
      </c>
      <c r="I11" s="18">
        <v>1950</v>
      </c>
      <c r="J11" s="88">
        <f>SUM(K11)/L11-1</f>
        <v>8.7519419989642744E-2</v>
      </c>
      <c r="K11" s="84">
        <v>2100</v>
      </c>
      <c r="L11" s="91">
        <v>1931</v>
      </c>
      <c r="M11" s="99">
        <f>SUM(N11)/O11-1</f>
        <v>7.1465561885033724E-2</v>
      </c>
      <c r="N11" s="95">
        <v>2069</v>
      </c>
      <c r="O11" s="32">
        <v>1931</v>
      </c>
      <c r="P11" s="33">
        <f t="shared" si="0"/>
        <v>1.7430624850008225</v>
      </c>
      <c r="Q11" s="33">
        <f t="shared" si="1"/>
        <v>0.81656804733727817</v>
      </c>
      <c r="R11" s="54">
        <v>9</v>
      </c>
      <c r="S11" s="19" t="s">
        <v>54</v>
      </c>
      <c r="T11" s="36" t="s">
        <v>48</v>
      </c>
      <c r="U11" s="68"/>
    </row>
    <row r="12" spans="1:21" s="4" customFormat="1" ht="154.5" customHeight="1" x14ac:dyDescent="0.25">
      <c r="A12" s="64" t="s">
        <v>9</v>
      </c>
      <c r="B12" s="36" t="s">
        <v>27</v>
      </c>
      <c r="C12" s="35" t="s">
        <v>32</v>
      </c>
      <c r="D12" s="10" t="s">
        <v>37</v>
      </c>
      <c r="E12" s="35" t="s">
        <v>23</v>
      </c>
      <c r="F12" s="43" t="s">
        <v>26</v>
      </c>
      <c r="G12" s="79">
        <v>0.2356</v>
      </c>
      <c r="H12" s="17">
        <v>666</v>
      </c>
      <c r="I12" s="18">
        <v>539</v>
      </c>
      <c r="J12" s="88">
        <f>SUM(K12)/L12-1</f>
        <v>4.2654028436019065E-2</v>
      </c>
      <c r="K12" s="84">
        <v>1100</v>
      </c>
      <c r="L12" s="91">
        <v>1055</v>
      </c>
      <c r="M12" s="99">
        <f t="shared" ref="M12" si="2">SUM(N12)/O12-1</f>
        <v>7.1922544951590561E-2</v>
      </c>
      <c r="N12" s="95">
        <v>1550</v>
      </c>
      <c r="O12" s="32">
        <v>1446</v>
      </c>
      <c r="P12" s="33">
        <f t="shared" si="0"/>
        <v>0.30527395989639455</v>
      </c>
      <c r="Q12" s="33">
        <f t="shared" si="1"/>
        <v>1.6861841094206189</v>
      </c>
      <c r="R12" s="54">
        <v>10</v>
      </c>
      <c r="S12" s="21" t="s">
        <v>58</v>
      </c>
      <c r="T12" s="36" t="s">
        <v>46</v>
      </c>
      <c r="U12" s="68"/>
    </row>
    <row r="13" spans="1:21" s="4" customFormat="1" ht="118.5" customHeight="1" x14ac:dyDescent="0.25">
      <c r="A13" s="64" t="s">
        <v>9</v>
      </c>
      <c r="B13" s="36" t="s">
        <v>18</v>
      </c>
      <c r="C13" s="35" t="s">
        <v>32</v>
      </c>
      <c r="D13" s="10" t="s">
        <v>37</v>
      </c>
      <c r="E13" s="35" t="s">
        <v>23</v>
      </c>
      <c r="F13" s="43" t="s">
        <v>26</v>
      </c>
      <c r="G13" s="81">
        <v>0</v>
      </c>
      <c r="H13" s="17">
        <v>2</v>
      </c>
      <c r="I13" s="18">
        <v>2</v>
      </c>
      <c r="J13" s="89">
        <f>SUM(K13)/L13-1</f>
        <v>8.3333333333333259E-2</v>
      </c>
      <c r="K13" s="84">
        <v>104</v>
      </c>
      <c r="L13" s="91">
        <v>96</v>
      </c>
      <c r="M13" s="99">
        <f t="shared" ref="M13" si="3">SUM(N13)/O13-1</f>
        <v>8.3333333333333259E-2</v>
      </c>
      <c r="N13" s="95">
        <v>104</v>
      </c>
      <c r="O13" s="32">
        <v>96</v>
      </c>
      <c r="P13" s="33">
        <v>0</v>
      </c>
      <c r="Q13" s="33">
        <f t="shared" si="1"/>
        <v>1</v>
      </c>
      <c r="R13" s="54">
        <v>11</v>
      </c>
      <c r="S13" s="19" t="s">
        <v>44</v>
      </c>
      <c r="T13" s="36" t="s">
        <v>46</v>
      </c>
      <c r="U13" s="68"/>
    </row>
    <row r="14" spans="1:21" s="4" customFormat="1" ht="118.5" customHeight="1" x14ac:dyDescent="0.25">
      <c r="A14" s="64" t="s">
        <v>9</v>
      </c>
      <c r="B14" s="36" t="s">
        <v>19</v>
      </c>
      <c r="C14" s="35" t="s">
        <v>33</v>
      </c>
      <c r="D14" s="10" t="s">
        <v>37</v>
      </c>
      <c r="E14" s="35" t="s">
        <v>11</v>
      </c>
      <c r="F14" s="43" t="s">
        <v>12</v>
      </c>
      <c r="G14" s="80">
        <f>SUM(H14)/I14</f>
        <v>1</v>
      </c>
      <c r="H14" s="17">
        <v>4</v>
      </c>
      <c r="I14" s="18">
        <v>4</v>
      </c>
      <c r="J14" s="80">
        <f>SUM(K14)/L14</f>
        <v>1</v>
      </c>
      <c r="K14" s="84">
        <v>74</v>
      </c>
      <c r="L14" s="91">
        <v>74</v>
      </c>
      <c r="M14" s="99">
        <f>SUM(N14)/O14</f>
        <v>1</v>
      </c>
      <c r="N14" s="96">
        <v>74</v>
      </c>
      <c r="O14" s="43">
        <v>74</v>
      </c>
      <c r="P14" s="33">
        <f t="shared" si="0"/>
        <v>1</v>
      </c>
      <c r="Q14" s="33">
        <f t="shared" si="1"/>
        <v>1</v>
      </c>
      <c r="R14" s="55">
        <v>11</v>
      </c>
      <c r="S14" s="19" t="s">
        <v>44</v>
      </c>
      <c r="T14" s="36" t="s">
        <v>46</v>
      </c>
      <c r="U14" s="68"/>
    </row>
    <row r="15" spans="1:21" s="14" customFormat="1" ht="118.5" customHeight="1" x14ac:dyDescent="0.25">
      <c r="A15" s="64" t="s">
        <v>9</v>
      </c>
      <c r="B15" s="36" t="s">
        <v>20</v>
      </c>
      <c r="C15" s="35" t="s">
        <v>33</v>
      </c>
      <c r="D15" s="10" t="s">
        <v>37</v>
      </c>
      <c r="E15" s="35" t="s">
        <v>11</v>
      </c>
      <c r="F15" s="43" t="s">
        <v>12</v>
      </c>
      <c r="G15" s="79">
        <v>0.95120000000000005</v>
      </c>
      <c r="H15" s="17">
        <v>1286</v>
      </c>
      <c r="I15" s="18">
        <v>1352</v>
      </c>
      <c r="J15" s="80">
        <f>SUM(K15)/L15</f>
        <v>1</v>
      </c>
      <c r="K15" s="84">
        <v>33200</v>
      </c>
      <c r="L15" s="91">
        <v>33200</v>
      </c>
      <c r="M15" s="99">
        <f>SUM(N15)/O15</f>
        <v>1</v>
      </c>
      <c r="N15" s="95">
        <v>35332</v>
      </c>
      <c r="O15" s="32">
        <v>35332</v>
      </c>
      <c r="P15" s="33">
        <f t="shared" si="0"/>
        <v>1.0513036164844407</v>
      </c>
      <c r="Q15" s="33">
        <f t="shared" si="1"/>
        <v>1</v>
      </c>
      <c r="R15" s="54">
        <v>11</v>
      </c>
      <c r="S15" s="19" t="s">
        <v>47</v>
      </c>
      <c r="T15" s="36" t="s">
        <v>46</v>
      </c>
      <c r="U15" s="67"/>
    </row>
    <row r="16" spans="1:21" s="22" customFormat="1" ht="118.5" customHeight="1" x14ac:dyDescent="0.25">
      <c r="A16" s="64" t="s">
        <v>9</v>
      </c>
      <c r="B16" s="36" t="s">
        <v>21</v>
      </c>
      <c r="C16" s="35" t="s">
        <v>33</v>
      </c>
      <c r="D16" s="10" t="s">
        <v>37</v>
      </c>
      <c r="E16" s="35" t="s">
        <v>11</v>
      </c>
      <c r="F16" s="43" t="s">
        <v>12</v>
      </c>
      <c r="G16" s="79">
        <v>0.96509999999999996</v>
      </c>
      <c r="H16" s="17">
        <v>1161</v>
      </c>
      <c r="I16" s="18">
        <v>1203</v>
      </c>
      <c r="J16" s="80">
        <f>SUM(K16)/L16</f>
        <v>1</v>
      </c>
      <c r="K16" s="84">
        <v>29000</v>
      </c>
      <c r="L16" s="91">
        <v>29000</v>
      </c>
      <c r="M16" s="99">
        <f>SUM(N16)/O16</f>
        <v>1</v>
      </c>
      <c r="N16" s="95">
        <v>31733</v>
      </c>
      <c r="O16" s="32">
        <v>31733</v>
      </c>
      <c r="P16" s="33">
        <f t="shared" si="0"/>
        <v>1.0361620557455187</v>
      </c>
      <c r="Q16" s="33">
        <f t="shared" si="1"/>
        <v>1</v>
      </c>
      <c r="R16" s="54">
        <v>11</v>
      </c>
      <c r="S16" s="21" t="s">
        <v>56</v>
      </c>
      <c r="T16" s="36" t="s">
        <v>46</v>
      </c>
      <c r="U16" s="67"/>
    </row>
    <row r="17" spans="1:21" s="23" customFormat="1" ht="165" customHeight="1" x14ac:dyDescent="0.25">
      <c r="A17" s="64" t="s">
        <v>9</v>
      </c>
      <c r="B17" s="36" t="s">
        <v>10</v>
      </c>
      <c r="C17" s="35" t="s">
        <v>33</v>
      </c>
      <c r="D17" s="12" t="s">
        <v>37</v>
      </c>
      <c r="E17" s="35" t="s">
        <v>11</v>
      </c>
      <c r="F17" s="43" t="s">
        <v>12</v>
      </c>
      <c r="G17" s="79">
        <v>0.98740000000000006</v>
      </c>
      <c r="H17" s="17">
        <v>1565</v>
      </c>
      <c r="I17" s="18">
        <v>1585</v>
      </c>
      <c r="J17" s="80">
        <f>SUM(K17)/L17</f>
        <v>1</v>
      </c>
      <c r="K17" s="84">
        <v>60813</v>
      </c>
      <c r="L17" s="91">
        <v>60813</v>
      </c>
      <c r="M17" s="99">
        <f t="shared" ref="M17:M18" si="4">SUM(N17)/O17</f>
        <v>1</v>
      </c>
      <c r="N17" s="95">
        <v>58990</v>
      </c>
      <c r="O17" s="32">
        <v>58990</v>
      </c>
      <c r="P17" s="33">
        <f t="shared" si="0"/>
        <v>1.0127607859023697</v>
      </c>
      <c r="Q17" s="33">
        <f t="shared" si="1"/>
        <v>1</v>
      </c>
      <c r="R17" s="54">
        <v>11</v>
      </c>
      <c r="S17" s="21" t="s">
        <v>50</v>
      </c>
      <c r="T17" s="36" t="s">
        <v>46</v>
      </c>
      <c r="U17" s="68"/>
    </row>
    <row r="18" spans="1:21" s="31" customFormat="1" ht="131.25" customHeight="1" thickBot="1" x14ac:dyDescent="0.3">
      <c r="A18" s="69" t="s">
        <v>9</v>
      </c>
      <c r="B18" s="70" t="s">
        <v>22</v>
      </c>
      <c r="C18" s="71" t="s">
        <v>33</v>
      </c>
      <c r="D18" s="72" t="s">
        <v>37</v>
      </c>
      <c r="E18" s="71" t="s">
        <v>23</v>
      </c>
      <c r="F18" s="77" t="s">
        <v>12</v>
      </c>
      <c r="G18" s="82">
        <f t="shared" ref="G18" si="5">SUM(H18)/I18</f>
        <v>0.94903160040774714</v>
      </c>
      <c r="H18" s="28">
        <f>271+660</f>
        <v>931</v>
      </c>
      <c r="I18" s="29">
        <f>271+710</f>
        <v>981</v>
      </c>
      <c r="J18" s="82">
        <f t="shared" ref="J18" si="6">SUM(K18)/L18</f>
        <v>0.94903160040774714</v>
      </c>
      <c r="K18" s="85">
        <f>271+660</f>
        <v>931</v>
      </c>
      <c r="L18" s="92">
        <f>271+710</f>
        <v>981</v>
      </c>
      <c r="M18" s="100">
        <f t="shared" si="4"/>
        <v>0.83209745762711862</v>
      </c>
      <c r="N18" s="97">
        <v>1571</v>
      </c>
      <c r="O18" s="34">
        <v>1888</v>
      </c>
      <c r="P18" s="73">
        <f t="shared" si="0"/>
        <v>0.87678582806896177</v>
      </c>
      <c r="Q18" s="73">
        <f t="shared" si="1"/>
        <v>0.87678582806896177</v>
      </c>
      <c r="R18" s="74">
        <v>9</v>
      </c>
      <c r="S18" s="30" t="s">
        <v>53</v>
      </c>
      <c r="T18" s="70" t="s">
        <v>46</v>
      </c>
      <c r="U18" s="75"/>
    </row>
    <row r="19" spans="1:21" ht="118.5" customHeight="1" x14ac:dyDescent="0.25">
      <c r="A19" s="6"/>
      <c r="B19" s="26"/>
      <c r="C19" s="13"/>
      <c r="D19" s="13"/>
      <c r="E19" s="13"/>
      <c r="F19" s="13"/>
      <c r="G19" s="44"/>
      <c r="H19" s="44"/>
      <c r="I19" s="44"/>
      <c r="J19" s="44"/>
      <c r="K19" s="44"/>
      <c r="L19" s="44"/>
      <c r="M19" s="13"/>
      <c r="N19" s="13"/>
      <c r="O19" s="13"/>
      <c r="P19" s="45"/>
      <c r="Q19" s="46"/>
      <c r="R19" s="46"/>
      <c r="S19" s="52"/>
      <c r="T19" s="22"/>
      <c r="U19" s="14"/>
    </row>
    <row r="20" spans="1:21" ht="15.75" customHeight="1" x14ac:dyDescent="0.25">
      <c r="A20" s="6"/>
      <c r="B20" s="26"/>
      <c r="C20" s="13"/>
      <c r="D20" s="13"/>
      <c r="E20" s="13"/>
      <c r="F20" s="13"/>
      <c r="G20" s="13"/>
      <c r="H20" s="13"/>
      <c r="I20" s="13"/>
      <c r="J20" s="13"/>
      <c r="K20" s="13"/>
      <c r="L20" s="13"/>
      <c r="M20" s="44"/>
      <c r="N20" s="44"/>
      <c r="O20" s="44"/>
      <c r="P20" s="45"/>
      <c r="Q20" s="13"/>
      <c r="R20" s="13"/>
      <c r="S20" s="52"/>
      <c r="T20" s="53"/>
      <c r="U20" s="46"/>
    </row>
  </sheetData>
  <protectedRanges>
    <protectedRange algorithmName="SHA-512" hashValue="Jf9XNaKNybuZLMYv6bA5T7rfBW5BIW/odHglCFxCTo0mtxTkVty6+KV4Eene8qLYJxXob+NOPJYLP0UO9oNHtA==" saltValue="LjqNM0w44irfrYjYoO4/cw==" spinCount="100000" sqref="R8:S12 P7:U7 P8:Q18 U8:U12 T8:T18" name="Rango1_4"/>
  </protectedRanges>
  <mergeCells count="1">
    <mergeCell ref="R5:U5"/>
  </mergeCells>
  <pageMargins left="0.70866141732283472" right="0.70866141732283472" top="0.74803149606299213" bottom="0.74803149606299213" header="0.31496062992125984" footer="0.31496062992125984"/>
  <pageSetup paperSize="5" scale="75" fitToHeight="0" orientation="landscape"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4420AFBB-ADEC-46D7-A938-602443F310E3}">
  <ds:schemaRefs>
    <ds:schemaRef ds:uri="http://schemas.microsoft.com/sharepoint/v3/contenttype/forms"/>
  </ds:schemaRefs>
</ds:datastoreItem>
</file>

<file path=customXml/itemProps2.xml><?xml version="1.0" encoding="utf-8"?>
<ds:datastoreItem xmlns:ds="http://schemas.openxmlformats.org/officeDocument/2006/customXml" ds:itemID="{DB0B6914-E5D5-4DAD-805E-DB11D234E9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399472-7B85-4554-B7D8-0D9CE02D3E8C}">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Cuenta Pública 2016</vt:lpstr>
      <vt:lpstr>'Cuenta Pública 2016'!Área_de_impresión</vt:lpstr>
    </vt:vector>
  </TitlesOfParts>
  <Company>CONACYT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Omar David Stabridis Arana</dc:creator>
  <cp:lastModifiedBy>DHB</cp:lastModifiedBy>
  <cp:lastPrinted>2017-01-12T00:32:53Z</cp:lastPrinted>
  <dcterms:created xsi:type="dcterms:W3CDTF">2014-08-08T21:29:06Z</dcterms:created>
  <dcterms:modified xsi:type="dcterms:W3CDTF">2017-03-13T23:27:56Z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