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jrivera\Escritorio\BRAULIO DOCUMENTOS\CONACYT BRAULIO\EVALUACIÓN\MIR Avances 2° trim 2017\S191\"/>
    </mc:Choice>
  </mc:AlternateContent>
  <bookViews>
    <workbookView xWindow="0" yWindow="0" windowWidth="17970" windowHeight="6030"/>
  </bookViews>
  <sheets>
    <sheet name="2017" sheetId="1" r:id="rId1"/>
    <sheet name="comparativo" sheetId="4" r:id="rId2"/>
  </sheets>
  <definedNames>
    <definedName name="_xlnm.Print_Area" localSheetId="0">'2017'!$A$1:$M$38</definedName>
    <definedName name="_xlnm.Print_Area" localSheetId="1">comparativo!$A$1:$C$18</definedName>
  </definedNames>
  <calcPr calcId="162913"/>
</workbook>
</file>

<file path=xl/calcChain.xml><?xml version="1.0" encoding="utf-8"?>
<calcChain xmlns="http://schemas.openxmlformats.org/spreadsheetml/2006/main">
  <c r="L28" i="1" l="1"/>
  <c r="F28" i="1"/>
  <c r="D28" i="1"/>
  <c r="D27" i="1"/>
  <c r="B28" i="1"/>
  <c r="B27" i="1"/>
  <c r="M28" i="1"/>
  <c r="K28" i="1"/>
  <c r="J28" i="1" s="1"/>
  <c r="I28" i="1"/>
  <c r="H28" i="1" s="1"/>
  <c r="M27" i="1"/>
  <c r="L27" i="1" s="1"/>
  <c r="K27" i="1"/>
  <c r="J27" i="1" s="1"/>
  <c r="I27" i="1"/>
  <c r="H27" i="1" s="1"/>
  <c r="G27" i="1"/>
  <c r="F27" i="1" s="1"/>
  <c r="K21" i="1"/>
  <c r="M20" i="1"/>
  <c r="L20" i="1"/>
  <c r="K20" i="1"/>
  <c r="J20" i="1"/>
  <c r="I20" i="1"/>
  <c r="H20" i="1"/>
  <c r="K19" i="1"/>
  <c r="M18" i="1"/>
  <c r="K18" i="1"/>
  <c r="M17" i="1"/>
  <c r="K17" i="1"/>
  <c r="I17" i="1"/>
  <c r="M16" i="1"/>
  <c r="K16" i="1"/>
  <c r="I16" i="1"/>
  <c r="G16" i="1"/>
  <c r="M15" i="1"/>
  <c r="K15" i="1"/>
  <c r="I15" i="1"/>
  <c r="M14" i="1"/>
  <c r="K14" i="1"/>
  <c r="I14" i="1"/>
  <c r="M24" i="1" l="1"/>
  <c r="L24" i="1"/>
  <c r="K24" i="1"/>
  <c r="J24" i="1"/>
  <c r="H24" i="1"/>
  <c r="I24" i="1"/>
  <c r="I31" i="1" l="1"/>
  <c r="M31" i="1"/>
  <c r="K31" i="1"/>
  <c r="F24" i="1" l="1"/>
  <c r="D24" i="1"/>
  <c r="C24" i="1"/>
  <c r="C31" i="1" s="1"/>
  <c r="B24" i="1"/>
  <c r="E24" i="1"/>
  <c r="E31" i="1" s="1"/>
  <c r="B8" i="4"/>
  <c r="C8" i="4" l="1"/>
  <c r="G24" i="1" l="1"/>
  <c r="G31" i="1" s="1"/>
  <c r="E35" i="1" s="1"/>
</calcChain>
</file>

<file path=xl/sharedStrings.xml><?xml version="1.0" encoding="utf-8"?>
<sst xmlns="http://schemas.openxmlformats.org/spreadsheetml/2006/main" count="49" uniqueCount="37">
  <si>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</si>
  <si>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</si>
  <si>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</si>
  <si>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</si>
  <si>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</si>
  <si>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</si>
  <si>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</si>
  <si>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</si>
  <si>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</si>
  <si>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</si>
  <si>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MODALIDAD</t>
  </si>
  <si>
    <t>Total</t>
  </si>
  <si>
    <t>Candidato a Investigador Nacional</t>
  </si>
  <si>
    <t>Investigador Nacional Nivel I</t>
  </si>
  <si>
    <t>Investigador Nacional Nivel II</t>
  </si>
  <si>
    <t>Investigador Nacional Nivel III</t>
  </si>
  <si>
    <t>NOTAS:</t>
  </si>
  <si>
    <t>SITUACIÓN PROGRAMÁTICA PRESUPUESTAL</t>
  </si>
  <si>
    <t>Investigador Nacional Emérito</t>
  </si>
  <si>
    <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El costo de los Investigadores Nacionales Eméritos, se incluye en el de los niveles III.</t>
    </r>
  </si>
  <si>
    <t>AYUD. DE INVEST.</t>
  </si>
  <si>
    <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Cifras previas al cierre contable.</t>
    </r>
  </si>
  <si>
    <t xml:space="preserve"> TOTAL</t>
  </si>
  <si>
    <t>2 SMGM POR DOCENCIA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</si>
  <si>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</si>
  <si>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</si>
  <si>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</si>
  <si>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</si>
  <si>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</si>
  <si>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</si>
  <si>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</si>
  <si>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</si>
  <si>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PAGO DE ESTÍMULOS ECONÓMICOS DURANTE EL EJERCICIO 2017</t>
  </si>
  <si>
    <t>Tercios de Candidato</t>
  </si>
  <si>
    <t>TOTAL PRIMER SEMESTRE 2017</t>
  </si>
  <si>
    <t>Presupuesto Programado                                        Enero-Junio 2017</t>
  </si>
  <si>
    <t>Presupuesto Ejercido                                         Enero-Junio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</si>
</sst>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&quot;$&quot;\ #,##0.00"/>
    <numFmt numFmtId="168" formatCode="#,##0.000000000"/>
    <numFmt numFmtId="169" formatCode="#,##0.0000000000"/>
    <numFmt numFmtId="170" formatCode="_-[$€-2]* #,##0.00_-;\-[$€-2]* #,##0.00_-;_-[$€-2]* &quot;-&quot;??_-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vertAlign val="superscript"/>
      <sz val="11"/>
      <name val="Arial"/>
      <family val="2"/>
    </font>
    <font>
      <sz val="11"/>
      <name val="Albertus Medium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" fontId="4" fillId="0" borderId="9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" fontId="4" fillId="0" borderId="13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 applyAlignment="1">
      <alignment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13" fillId="0" borderId="21" xfId="0" applyFont="1" applyBorder="1"/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Continuous"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8" fontId="10" fillId="0" borderId="0" xfId="0" applyNumberFormat="1" applyFont="1" applyAlignment="1">
      <alignment vertical="center"/>
    </xf>
    <xf numFmtId="168" fontId="0" fillId="0" borderId="0" xfId="0" applyNumberFormat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44" fontId="17" fillId="0" borderId="0" xfId="1" applyFont="1" applyFill="1" applyAlignment="1">
      <alignment vertical="center"/>
    </xf>
    <xf numFmtId="164" fontId="4" fillId="0" borderId="29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31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11" fillId="0" borderId="32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169" fontId="0" fillId="0" borderId="0" xfId="0" applyNumberFormat="1" applyFill="1" applyAlignment="1"/>
    <xf numFmtId="4" fontId="0" fillId="0" borderId="0" xfId="0" applyNumberFormat="1" applyFill="1" applyAlignment="1"/>
    <xf numFmtId="167" fontId="6" fillId="2" borderId="26" xfId="0" applyNumberFormat="1" applyFont="1" applyFill="1" applyBorder="1" applyAlignment="1">
      <alignment vertical="center"/>
    </xf>
    <xf numFmtId="167" fontId="6" fillId="2" borderId="27" xfId="0" applyNumberFormat="1" applyFont="1" applyFill="1" applyBorder="1" applyAlignment="1">
      <alignment vertical="center"/>
    </xf>
    <xf numFmtId="8" fontId="5" fillId="2" borderId="0" xfId="0" applyNumberFormat="1" applyFont="1" applyFill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0" fontId="16" fillId="0" borderId="0" xfId="0" applyFont="1" applyAlignment="1">
      <alignment horizontal="justify" vertical="center" wrapText="1"/>
    </xf>
  </cellXfs>
  <cellStyles count="15">
    <cellStyle name="Euro" xfId="6"/>
    <cellStyle name="Moneda" xfId="1" builtinId="4"/>
    <cellStyle name="Moneda 2" xfId="7"/>
    <cellStyle name="Moneda 3" xfId="8"/>
    <cellStyle name="Normal" xfId="0" builtinId="0"/>
    <cellStyle name="Normal 2" xfId="2"/>
    <cellStyle name="Normal 2 2" xfId="4"/>
    <cellStyle name="Normal 3" xfId="9"/>
    <cellStyle name="Normal 4" xfId="10"/>
    <cellStyle name="Normal 5" xfId="11"/>
    <cellStyle name="Normal 6" xfId="12"/>
    <cellStyle name="Porcentaje 2" xfId="3"/>
    <cellStyle name="Porcentaje 2 2" xfId="5"/>
    <cellStyle name="Porcentaje 3" xfId="13"/>
    <cellStyle name="Porcentual 2" xfId="14"/>
  </cellStyles>
  <dxfs count="0"/>
  <tableStyles count="0" defaultTableStyle="TableStyleMedium9" defaultPivotStyle="PivotStyleLight16"/>
  <colors>
    <mruColors>
      <color rgb="FF009999"/>
      <color rgb="FF33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104775</xdr:rowOff>
    </xdr:from>
    <xdr:to>
      <xdr:col>3</xdr:col>
      <xdr:colOff>0</xdr:colOff>
      <xdr:row>9</xdr:row>
      <xdr:rowOff>266700</xdr:rowOff>
    </xdr:to>
    <xdr:grpSp>
      <xdr:nvGrpSpPr>
        <xdr:cNvPr id="209068" name="Group 1"/>
        <xdr:cNvGrpSpPr>
          <a:grpSpLocks noChangeAspect="1"/>
        </xdr:cNvGrpSpPr>
      </xdr:nvGrpSpPr>
      <xdr:grpSpPr bwMode="auto">
        <a:xfrm>
          <a:off x="57150" y="438150"/>
          <a:ext cx="3359944" cy="1328738"/>
          <a:chOff x="2493" y="4043"/>
          <a:chExt cx="1820" cy="817"/>
        </a:xfrm>
      </xdr:grpSpPr>
      <xdr:sp macro="" textlink="">
        <xdr:nvSpPr>
          <xdr:cNvPr id="209163" name="AutoShape 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N38"/>
  <sheetViews>
    <sheetView tabSelected="1" topLeftCell="A4" zoomScale="80" zoomScaleNormal="80" workbookViewId="0">
      <selection activeCell="E35" sqref="E35:F35"/>
    </sheetView>
  </sheetViews>
  <sheetFormatPr baseColWidth="10" defaultRowHeight="12.75"/>
  <cols>
    <col min="1" max="1" width="23.5703125" style="3" customWidth="1"/>
    <col min="2" max="2" width="9.7109375" style="3" customWidth="1"/>
    <col min="3" max="3" width="18" style="3" customWidth="1"/>
    <col min="4" max="4" width="9.7109375" style="3" customWidth="1"/>
    <col min="5" max="5" width="18" style="3" customWidth="1"/>
    <col min="6" max="6" width="9.7109375" style="3" customWidth="1"/>
    <col min="7" max="7" width="18" style="3" customWidth="1"/>
    <col min="8" max="8" width="9.7109375" style="42" customWidth="1"/>
    <col min="9" max="9" width="22.28515625" style="42" bestFit="1" customWidth="1"/>
    <col min="10" max="10" width="11.28515625" style="42" customWidth="1"/>
    <col min="11" max="11" width="18" style="42" bestFit="1" customWidth="1"/>
    <col min="12" max="12" width="9.7109375" style="42" customWidth="1"/>
    <col min="13" max="13" width="18" style="42" bestFit="1" customWidth="1"/>
    <col min="14" max="14" width="4.28515625" style="83" customWidth="1"/>
    <col min="15" max="16384" width="11.42578125" style="3"/>
  </cols>
  <sheetData>
    <row r="10" spans="1:14" ht="25.5" customHeight="1" thickBot="1">
      <c r="A10" s="1"/>
      <c r="B10" s="2" t="s">
        <v>32</v>
      </c>
      <c r="C10" s="2"/>
      <c r="D10" s="2"/>
      <c r="E10" s="2"/>
      <c r="F10" s="2"/>
      <c r="G10" s="2"/>
      <c r="H10" s="71"/>
      <c r="I10" s="71"/>
      <c r="J10" s="71"/>
      <c r="K10" s="71"/>
      <c r="L10" s="71"/>
      <c r="M10" s="71"/>
    </row>
    <row r="11" spans="1:14" ht="15" customHeight="1">
      <c r="A11" s="4"/>
      <c r="B11" s="5"/>
      <c r="C11" s="6"/>
      <c r="D11" s="1"/>
      <c r="E11" s="6"/>
      <c r="F11" s="72"/>
      <c r="G11" s="72"/>
      <c r="H11" s="72"/>
      <c r="I11" s="72"/>
      <c r="J11" s="72"/>
      <c r="K11" s="72"/>
      <c r="L11" s="72"/>
      <c r="M11" s="59"/>
    </row>
    <row r="12" spans="1:14" ht="15" customHeight="1" thickBot="1">
      <c r="A12" s="7"/>
      <c r="B12" s="8" t="s">
        <v>0</v>
      </c>
      <c r="C12" s="9"/>
      <c r="D12" s="10" t="s">
        <v>1</v>
      </c>
      <c r="E12" s="9"/>
      <c r="F12" s="73" t="s">
        <v>2</v>
      </c>
      <c r="G12" s="73"/>
      <c r="H12" s="73" t="s">
        <v>3</v>
      </c>
      <c r="I12" s="73"/>
      <c r="J12" s="73" t="s">
        <v>4</v>
      </c>
      <c r="K12" s="73"/>
      <c r="L12" s="73" t="s">
        <v>5</v>
      </c>
      <c r="M12" s="60"/>
    </row>
    <row r="13" spans="1:14" ht="30" customHeight="1" thickBot="1">
      <c r="A13" s="11" t="s">
        <v>6</v>
      </c>
      <c r="B13" s="12" t="s">
        <v>7</v>
      </c>
      <c r="C13" s="13" t="s">
        <v>8</v>
      </c>
      <c r="D13" s="12" t="s">
        <v>7</v>
      </c>
      <c r="E13" s="13" t="s">
        <v>8</v>
      </c>
      <c r="F13" s="61" t="s">
        <v>7</v>
      </c>
      <c r="G13" s="62" t="s">
        <v>8</v>
      </c>
      <c r="H13" s="61" t="s">
        <v>7</v>
      </c>
      <c r="I13" s="62" t="s">
        <v>8</v>
      </c>
      <c r="J13" s="61" t="s">
        <v>7</v>
      </c>
      <c r="K13" s="62" t="s">
        <v>8</v>
      </c>
      <c r="L13" s="61" t="s">
        <v>7</v>
      </c>
      <c r="M13" s="62" t="s">
        <v>8</v>
      </c>
    </row>
    <row r="14" spans="1:14" ht="30" customHeight="1">
      <c r="A14" s="14" t="s">
        <v>24</v>
      </c>
      <c r="B14" s="15">
        <v>996</v>
      </c>
      <c r="C14" s="16">
        <v>6650949.3600000003</v>
      </c>
      <c r="D14" s="17">
        <v>1007</v>
      </c>
      <c r="E14" s="16">
        <v>7287144.8000000007</v>
      </c>
      <c r="F14" s="63">
        <v>1002</v>
      </c>
      <c r="G14" s="16">
        <v>6865506.9299999997</v>
      </c>
      <c r="H14" s="63">
        <v>1010</v>
      </c>
      <c r="I14" s="16">
        <f>6985185.33-13600</f>
        <v>6971585.3300000001</v>
      </c>
      <c r="J14" s="63">
        <v>1017</v>
      </c>
      <c r="K14" s="16">
        <f>7061573.33+48206.4</f>
        <v>7109779.7300000004</v>
      </c>
      <c r="L14" s="63">
        <v>977</v>
      </c>
      <c r="M14" s="80">
        <f>6725199.99-20400-6800</f>
        <v>6697999.9900000002</v>
      </c>
      <c r="N14" s="90"/>
    </row>
    <row r="15" spans="1:14" ht="30" customHeight="1">
      <c r="A15" s="5" t="s">
        <v>28</v>
      </c>
      <c r="B15" s="18">
        <v>3708</v>
      </c>
      <c r="C15" s="19">
        <v>32808837.600000001</v>
      </c>
      <c r="D15" s="20">
        <v>3790</v>
      </c>
      <c r="E15" s="19">
        <v>36255524.750000007</v>
      </c>
      <c r="F15" s="64">
        <v>3798</v>
      </c>
      <c r="G15" s="19">
        <v>34759572.520000011</v>
      </c>
      <c r="H15" s="64">
        <v>3833</v>
      </c>
      <c r="I15" s="19">
        <f>35264208.85-9066.67-18133.34-9066.67-4533.34</f>
        <v>35223408.829999991</v>
      </c>
      <c r="J15" s="64">
        <v>3826</v>
      </c>
      <c r="K15" s="19">
        <f>34975431.56-8764.8-9066.67-9066.67-9066.67-8764.8-301.87-9066.67-9066.67-9066.67+219869.39</f>
        <v>35123069.460000001</v>
      </c>
      <c r="L15" s="64">
        <v>3773</v>
      </c>
      <c r="M15" s="81">
        <f>34485079.36-18133.34-8764.8-9066.67</f>
        <v>34449114.549999997</v>
      </c>
      <c r="N15" s="90"/>
    </row>
    <row r="16" spans="1:14" ht="30" customHeight="1">
      <c r="A16" s="5" t="s">
        <v>25</v>
      </c>
      <c r="B16" s="18">
        <v>4140</v>
      </c>
      <c r="C16" s="19">
        <v>54781266.530000001</v>
      </c>
      <c r="D16" s="20">
        <v>4171</v>
      </c>
      <c r="E16" s="19">
        <v>59073051.339999996</v>
      </c>
      <c r="F16" s="64">
        <v>4155</v>
      </c>
      <c r="G16" s="19">
        <f>56516667.26-13147.2-13147.2</f>
        <v>56490372.859999992</v>
      </c>
      <c r="H16" s="64">
        <v>4163</v>
      </c>
      <c r="I16" s="19">
        <f>56886430.66-13147.2-13600-13600-13147.2-13600-13600</f>
        <v>56805736.25999999</v>
      </c>
      <c r="J16" s="64">
        <v>4167</v>
      </c>
      <c r="K16" s="19">
        <f>56777733.33-27200+305316.51</f>
        <v>57055849.839999996</v>
      </c>
      <c r="L16" s="64">
        <v>4129</v>
      </c>
      <c r="M16" s="81">
        <f>56193916.76-13600-10503.27-13600-13600</f>
        <v>56142613.489999995</v>
      </c>
      <c r="N16" s="90"/>
    </row>
    <row r="17" spans="1:14" ht="30" customHeight="1">
      <c r="A17" s="5" t="s">
        <v>29</v>
      </c>
      <c r="B17" s="18">
        <v>9365</v>
      </c>
      <c r="C17" s="19">
        <v>144496232.11000001</v>
      </c>
      <c r="D17" s="20">
        <v>9419</v>
      </c>
      <c r="E17" s="19">
        <v>155289256.43999997</v>
      </c>
      <c r="F17" s="64">
        <v>9397</v>
      </c>
      <c r="G17" s="19">
        <v>149922775.55999997</v>
      </c>
      <c r="H17" s="64">
        <v>9432</v>
      </c>
      <c r="I17" s="19">
        <f>150479522.83-31733.34-31733.34-15338.4-31733.34-15866.67-15866.67</f>
        <v>150337251.07000002</v>
      </c>
      <c r="J17" s="64">
        <v>9412</v>
      </c>
      <c r="K17" s="19">
        <f>149653529.88-47600.01+425831.16</f>
        <v>150031761.03</v>
      </c>
      <c r="L17" s="64">
        <v>9381</v>
      </c>
      <c r="M17" s="81">
        <f>149321054.8-31733.34-47600.01-63466.68-47600.01-79333.35</f>
        <v>149051321.41000003</v>
      </c>
      <c r="N17" s="90"/>
    </row>
    <row r="18" spans="1:14" ht="30" customHeight="1">
      <c r="A18" s="5" t="s">
        <v>26</v>
      </c>
      <c r="B18" s="18">
        <v>1836</v>
      </c>
      <c r="C18" s="19">
        <v>32458391.68</v>
      </c>
      <c r="D18" s="20">
        <v>1838</v>
      </c>
      <c r="E18" s="19">
        <v>34666749.019999996</v>
      </c>
      <c r="F18" s="64">
        <v>1840</v>
      </c>
      <c r="G18" s="19">
        <v>34523093.899999999</v>
      </c>
      <c r="H18" s="64">
        <v>1841</v>
      </c>
      <c r="I18" s="19">
        <v>33522133.329999998</v>
      </c>
      <c r="J18" s="64">
        <v>1837</v>
      </c>
      <c r="K18" s="19">
        <f>33431133.33+43824</f>
        <v>33474957.329999998</v>
      </c>
      <c r="L18" s="64">
        <v>1835</v>
      </c>
      <c r="M18" s="81">
        <f>35467481.46-18200</f>
        <v>35449281.460000001</v>
      </c>
    </row>
    <row r="19" spans="1:14" ht="30" customHeight="1">
      <c r="A19" s="5" t="s">
        <v>30</v>
      </c>
      <c r="B19" s="18">
        <v>2406</v>
      </c>
      <c r="C19" s="19">
        <v>47507407.200000003</v>
      </c>
      <c r="D19" s="20">
        <v>2411</v>
      </c>
      <c r="E19" s="19">
        <v>51220607.799999997</v>
      </c>
      <c r="F19" s="64">
        <v>2403</v>
      </c>
      <c r="G19" s="19">
        <v>49181408.009999998</v>
      </c>
      <c r="H19" s="64">
        <v>2400</v>
      </c>
      <c r="I19" s="19">
        <v>51499210.32</v>
      </c>
      <c r="J19" s="64">
        <v>2396</v>
      </c>
      <c r="K19" s="19">
        <f>48999351.56-20466.67+81866.68</f>
        <v>49060751.57</v>
      </c>
      <c r="L19" s="64">
        <v>2385</v>
      </c>
      <c r="M19" s="81">
        <v>49974662.630000003</v>
      </c>
    </row>
    <row r="20" spans="1:14" ht="30" customHeight="1">
      <c r="A20" s="5" t="s">
        <v>27</v>
      </c>
      <c r="B20" s="18">
        <v>1252</v>
      </c>
      <c r="C20" s="19">
        <v>38390262.240000002</v>
      </c>
      <c r="D20" s="20">
        <v>1249</v>
      </c>
      <c r="E20" s="19">
        <v>41399450.899999999</v>
      </c>
      <c r="F20" s="64">
        <v>1246</v>
      </c>
      <c r="G20" s="19">
        <v>39776597.079999998</v>
      </c>
      <c r="H20" s="64">
        <f>1245+1</f>
        <v>1246</v>
      </c>
      <c r="I20" s="19">
        <f>39980270+49866.74</f>
        <v>40030136.740000002</v>
      </c>
      <c r="J20" s="64">
        <f>1239+1</f>
        <v>1240</v>
      </c>
      <c r="K20" s="19">
        <f>39501770+49866.74</f>
        <v>39551636.740000002</v>
      </c>
      <c r="L20" s="64">
        <f>1237+1</f>
        <v>1238</v>
      </c>
      <c r="M20" s="81">
        <f>39431953.32+49866.74-127600</f>
        <v>39354220.060000002</v>
      </c>
    </row>
    <row r="21" spans="1:14" ht="30" customHeight="1">
      <c r="A21" s="5" t="s">
        <v>31</v>
      </c>
      <c r="B21" s="18">
        <v>914</v>
      </c>
      <c r="C21" s="19">
        <v>30205692</v>
      </c>
      <c r="D21" s="20">
        <v>917</v>
      </c>
      <c r="E21" s="19">
        <v>34238287.75</v>
      </c>
      <c r="F21" s="64">
        <v>916</v>
      </c>
      <c r="G21" s="19">
        <v>31258637.030000001</v>
      </c>
      <c r="H21" s="64">
        <v>915</v>
      </c>
      <c r="I21" s="19">
        <v>31331975.280000001</v>
      </c>
      <c r="J21" s="64">
        <v>915</v>
      </c>
      <c r="K21" s="19">
        <f>31228336.38+2191.2</f>
        <v>31230527.579999998</v>
      </c>
      <c r="L21" s="64">
        <v>906</v>
      </c>
      <c r="M21" s="81">
        <v>30889766.41</v>
      </c>
    </row>
    <row r="22" spans="1:14" ht="12.95" customHeight="1" thickBot="1">
      <c r="A22" s="21"/>
      <c r="B22" s="22"/>
      <c r="C22" s="23"/>
      <c r="D22" s="24"/>
      <c r="E22" s="23"/>
      <c r="F22" s="65"/>
      <c r="G22" s="23"/>
      <c r="H22" s="65"/>
      <c r="I22" s="23"/>
      <c r="J22" s="65"/>
      <c r="K22" s="23"/>
      <c r="L22" s="65"/>
      <c r="M22" s="82"/>
    </row>
    <row r="23" spans="1:14" ht="13.5" thickBot="1">
      <c r="A23" s="25"/>
      <c r="B23" s="26"/>
      <c r="C23" s="27"/>
      <c r="D23" s="26"/>
      <c r="E23" s="27"/>
      <c r="F23" s="66"/>
      <c r="G23" s="27"/>
      <c r="H23" s="66"/>
      <c r="I23" s="27"/>
      <c r="J23" s="66"/>
      <c r="K23" s="27"/>
      <c r="L23" s="66"/>
      <c r="M23" s="27"/>
    </row>
    <row r="24" spans="1:14" ht="30" customHeight="1" thickBot="1">
      <c r="A24" s="28" t="s">
        <v>9</v>
      </c>
      <c r="B24" s="29">
        <f t="shared" ref="B24:G24" si="0">SUM(B14:B23)</f>
        <v>24617</v>
      </c>
      <c r="C24" s="30">
        <f t="shared" si="0"/>
        <v>387299038.72000003</v>
      </c>
      <c r="D24" s="29">
        <f t="shared" si="0"/>
        <v>24802</v>
      </c>
      <c r="E24" s="30">
        <f t="shared" si="0"/>
        <v>419430072.79999995</v>
      </c>
      <c r="F24" s="68">
        <f t="shared" si="0"/>
        <v>24757</v>
      </c>
      <c r="G24" s="30">
        <f t="shared" si="0"/>
        <v>402777963.88999999</v>
      </c>
      <c r="H24" s="68">
        <f t="shared" ref="H24:M24" si="1">SUM(H14:H23)</f>
        <v>24840</v>
      </c>
      <c r="I24" s="30">
        <f t="shared" si="1"/>
        <v>405721437.15999997</v>
      </c>
      <c r="J24" s="68">
        <f t="shared" si="1"/>
        <v>24810</v>
      </c>
      <c r="K24" s="30">
        <f t="shared" si="1"/>
        <v>402638333.27999997</v>
      </c>
      <c r="L24" s="68">
        <f t="shared" si="1"/>
        <v>24624</v>
      </c>
      <c r="M24" s="30">
        <f t="shared" si="1"/>
        <v>402008980.00000006</v>
      </c>
    </row>
    <row r="25" spans="1:14">
      <c r="A25" s="25"/>
      <c r="B25" s="26"/>
      <c r="C25" s="27"/>
      <c r="D25" s="26"/>
      <c r="E25" s="27"/>
      <c r="F25" s="66"/>
      <c r="G25" s="27"/>
      <c r="H25" s="66"/>
      <c r="I25" s="27"/>
      <c r="J25" s="66"/>
      <c r="K25" s="27"/>
      <c r="L25" s="66"/>
      <c r="M25" s="27"/>
    </row>
    <row r="26" spans="1:14" ht="33" customHeight="1" thickBot="1">
      <c r="A26" s="25"/>
      <c r="B26" s="31" t="s">
        <v>33</v>
      </c>
      <c r="C26" s="27"/>
      <c r="D26" s="31" t="s">
        <v>33</v>
      </c>
      <c r="E26" s="27"/>
      <c r="F26" s="31" t="s">
        <v>33</v>
      </c>
      <c r="G26" s="27"/>
      <c r="H26" s="69"/>
      <c r="I26" s="27"/>
      <c r="J26" s="69"/>
      <c r="K26" s="27"/>
      <c r="L26" s="69"/>
      <c r="M26" s="27"/>
    </row>
    <row r="27" spans="1:14" ht="30" customHeight="1">
      <c r="A27" s="32" t="s">
        <v>20</v>
      </c>
      <c r="B27" s="33">
        <f>C27/2266.67</f>
        <v>3174.6574490331632</v>
      </c>
      <c r="C27" s="34">
        <v>7195900.7999999998</v>
      </c>
      <c r="D27" s="33">
        <f>E27/2266.67</f>
        <v>3708.4315405418524</v>
      </c>
      <c r="E27" s="34">
        <v>8405790.5200000014</v>
      </c>
      <c r="F27" s="33">
        <f>G27/2266.67</f>
        <v>3144.6006917636882</v>
      </c>
      <c r="G27" s="34">
        <f>7127922.99-150.94</f>
        <v>7127772.0499999998</v>
      </c>
      <c r="H27" s="33">
        <f>I27/2266.67</f>
        <v>2832.898811913512</v>
      </c>
      <c r="I27" s="34">
        <f>3864442.67+2556804.08</f>
        <v>6421246.75</v>
      </c>
      <c r="J27" s="33">
        <f>K27/2266.67</f>
        <v>2519.997754415067</v>
      </c>
      <c r="K27" s="34">
        <f>3458935.41+2275734.6-13600.02-9066.68</f>
        <v>5712003.3100000005</v>
      </c>
      <c r="L27" s="33">
        <f>M27/2266.67</f>
        <v>5008.7647165224762</v>
      </c>
      <c r="M27" s="80">
        <f>6641492.28+4711724.44</f>
        <v>11353216.720000001</v>
      </c>
    </row>
    <row r="28" spans="1:14" ht="30" customHeight="1" thickBot="1">
      <c r="A28" s="35" t="s">
        <v>23</v>
      </c>
      <c r="B28" s="36">
        <f>C28/2266.67</f>
        <v>814.93186039432283</v>
      </c>
      <c r="C28" s="37">
        <v>1847181.5999999999</v>
      </c>
      <c r="D28" s="36">
        <f>E28/2266.67</f>
        <v>1471.3241892291337</v>
      </c>
      <c r="E28" s="37">
        <v>3335006.4000000004</v>
      </c>
      <c r="F28" s="36">
        <f>G28/2266.67</f>
        <v>765.69652397569996</v>
      </c>
      <c r="G28" s="37">
        <v>1735581.3399999999</v>
      </c>
      <c r="H28" s="36">
        <f>I28/2266.67</f>
        <v>549.55427124371886</v>
      </c>
      <c r="I28" s="37">
        <f>797596.8+448061.38</f>
        <v>1245658.1800000002</v>
      </c>
      <c r="J28" s="36">
        <f>K28/2266.67</f>
        <v>221.74043861700204</v>
      </c>
      <c r="K28" s="37">
        <f>344846+157766.4</f>
        <v>502612.4</v>
      </c>
      <c r="L28" s="36">
        <f>M28/2266.67</f>
        <v>459.27656871092836</v>
      </c>
      <c r="M28" s="82">
        <f>749525.92+291502.5</f>
        <v>1041028.42</v>
      </c>
    </row>
    <row r="29" spans="1:14">
      <c r="A29" s="25"/>
      <c r="B29" s="26"/>
      <c r="C29" s="27"/>
      <c r="D29" s="26"/>
      <c r="E29" s="27"/>
      <c r="F29" s="66"/>
      <c r="G29" s="67"/>
      <c r="H29" s="66"/>
      <c r="I29" s="67"/>
      <c r="J29" s="66"/>
      <c r="K29" s="67"/>
      <c r="L29" s="66"/>
      <c r="M29" s="67"/>
    </row>
    <row r="30" spans="1:14" ht="13.5" thickBot="1">
      <c r="A30" s="25"/>
      <c r="B30" s="25"/>
      <c r="C30" s="27"/>
      <c r="D30" s="26"/>
      <c r="E30" s="27"/>
      <c r="F30" s="67"/>
      <c r="G30" s="67"/>
      <c r="H30" s="66"/>
      <c r="I30" s="67"/>
      <c r="J30" s="66"/>
      <c r="K30" s="67"/>
      <c r="L30" s="66"/>
      <c r="M30" s="67"/>
    </row>
    <row r="31" spans="1:14" ht="30" customHeight="1" thickBot="1">
      <c r="A31" s="28" t="s">
        <v>22</v>
      </c>
      <c r="B31" s="87"/>
      <c r="C31" s="41">
        <f>SUM(C24:C30)</f>
        <v>396342121.12000006</v>
      </c>
      <c r="D31" s="87"/>
      <c r="E31" s="41">
        <f>SUM(E24:E30)</f>
        <v>431170869.71999991</v>
      </c>
      <c r="F31" s="88"/>
      <c r="G31" s="76">
        <f>SUM(G24:G30)</f>
        <v>411641317.27999997</v>
      </c>
      <c r="H31" s="89"/>
      <c r="I31" s="76">
        <f>SUM(I24:I30)</f>
        <v>413388342.08999997</v>
      </c>
      <c r="J31" s="89"/>
      <c r="K31" s="76">
        <f>SUM(K24:K30)</f>
        <v>408852948.98999995</v>
      </c>
      <c r="L31" s="89"/>
      <c r="M31" s="76">
        <f>SUM(M24:M30)</f>
        <v>414403225.1400001</v>
      </c>
    </row>
    <row r="32" spans="1:14">
      <c r="A32" s="25"/>
      <c r="B32" s="25"/>
      <c r="C32" s="27"/>
      <c r="D32" s="25"/>
      <c r="E32" s="27"/>
      <c r="F32" s="67"/>
      <c r="G32" s="67"/>
      <c r="H32" s="66"/>
      <c r="I32" s="67"/>
      <c r="J32" s="66"/>
      <c r="K32" s="67"/>
      <c r="L32" s="67"/>
      <c r="M32" s="67"/>
    </row>
    <row r="33" spans="1:13" ht="14.25">
      <c r="A33" s="38"/>
      <c r="B33" s="38"/>
      <c r="C33" s="39"/>
      <c r="D33" s="38"/>
      <c r="E33" s="57"/>
      <c r="F33" s="57"/>
      <c r="G33" s="38"/>
      <c r="H33" s="70"/>
      <c r="I33" s="70"/>
      <c r="J33" s="74"/>
      <c r="K33" s="70"/>
      <c r="L33" s="74"/>
      <c r="M33" s="79"/>
    </row>
    <row r="34" spans="1:13">
      <c r="A34" s="38"/>
      <c r="B34" s="38"/>
      <c r="C34" s="39"/>
      <c r="D34" s="38"/>
      <c r="E34" s="57"/>
      <c r="F34" s="57"/>
      <c r="G34" s="38"/>
      <c r="H34" s="70"/>
      <c r="I34" s="77"/>
      <c r="J34" s="74"/>
      <c r="K34" s="70"/>
      <c r="L34" s="74"/>
      <c r="M34" s="78"/>
    </row>
    <row r="35" spans="1:13" ht="18">
      <c r="A35" s="40" t="s">
        <v>34</v>
      </c>
      <c r="B35" s="38"/>
      <c r="C35" s="39"/>
      <c r="D35" s="38"/>
      <c r="E35" s="96">
        <f>SUM(B31:M31)</f>
        <v>2475798824.3400002</v>
      </c>
      <c r="F35" s="96"/>
      <c r="G35" s="38"/>
      <c r="H35" s="75"/>
      <c r="I35" s="93"/>
      <c r="J35" s="92"/>
      <c r="K35" s="93"/>
      <c r="L35" s="75"/>
      <c r="M35" s="93"/>
    </row>
    <row r="36" spans="1:13" s="83" customFormat="1" ht="15">
      <c r="A36" s="84"/>
      <c r="B36" s="84"/>
      <c r="C36" s="84"/>
      <c r="D36" s="84"/>
      <c r="E36" s="97"/>
      <c r="F36" s="97"/>
      <c r="G36" s="84"/>
      <c r="H36" s="85"/>
      <c r="I36" s="85"/>
      <c r="J36" s="85"/>
      <c r="K36" s="85"/>
      <c r="L36" s="85"/>
      <c r="M36" s="85"/>
    </row>
    <row r="37" spans="1:13" s="83" customFormat="1">
      <c r="H37" s="86"/>
      <c r="I37" s="86"/>
      <c r="J37" s="86"/>
      <c r="K37" s="86"/>
      <c r="L37" s="86"/>
      <c r="M37" s="86"/>
    </row>
    <row r="38" spans="1:13" s="83" customFormat="1">
      <c r="H38" s="86"/>
      <c r="I38" s="86"/>
      <c r="J38" s="86"/>
      <c r="K38" s="86"/>
      <c r="L38" s="86"/>
      <c r="M38" s="86"/>
    </row>
  </sheetData>
  <mergeCells count="2">
    <mergeCell ref="E35:F35"/>
    <mergeCell ref="E36:F36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="75" workbookViewId="0">
      <selection activeCell="B8" sqref="B8:C8"/>
    </sheetView>
  </sheetViews>
  <sheetFormatPr baseColWidth="10" defaultRowHeight="12.75"/>
  <cols>
    <col min="1" max="1" width="35.85546875" style="3" customWidth="1"/>
    <col min="2" max="3" width="25.7109375" style="3" customWidth="1"/>
    <col min="4" max="16384" width="11.42578125" style="3"/>
  </cols>
  <sheetData>
    <row r="1" spans="1:3" ht="48.75" customHeight="1">
      <c r="A1" s="51" t="s">
        <v>17</v>
      </c>
      <c r="B1" s="44"/>
      <c r="C1" s="45"/>
    </row>
    <row r="2" spans="1:3" ht="61.5" customHeight="1">
      <c r="A2" s="50" t="s">
        <v>10</v>
      </c>
      <c r="B2" s="48" t="s">
        <v>35</v>
      </c>
      <c r="C2" s="49" t="s">
        <v>36</v>
      </c>
    </row>
    <row r="3" spans="1:3" ht="20.100000000000001" customHeight="1">
      <c r="A3" s="46" t="s">
        <v>12</v>
      </c>
      <c r="B3" s="52">
        <v>265500000</v>
      </c>
      <c r="C3" s="53">
        <v>250202493.85000005</v>
      </c>
    </row>
    <row r="4" spans="1:3" ht="20.100000000000001" customHeight="1">
      <c r="A4" s="46" t="s">
        <v>13</v>
      </c>
      <c r="B4" s="52">
        <v>1267500000</v>
      </c>
      <c r="C4" s="53">
        <v>1239477487.9399998</v>
      </c>
    </row>
    <row r="5" spans="1:3" ht="20.100000000000001" customHeight="1">
      <c r="A5" s="46" t="s">
        <v>14</v>
      </c>
      <c r="B5" s="52">
        <v>510000000</v>
      </c>
      <c r="C5" s="53">
        <v>502538654.25</v>
      </c>
    </row>
    <row r="6" spans="1:3" ht="20.100000000000001" customHeight="1">
      <c r="A6" s="46" t="s">
        <v>15</v>
      </c>
      <c r="B6" s="98">
        <v>500000000</v>
      </c>
      <c r="C6" s="100">
        <v>483580188.29999995</v>
      </c>
    </row>
    <row r="7" spans="1:3" ht="20.100000000000001" customHeight="1">
      <c r="A7" s="46" t="s">
        <v>18</v>
      </c>
      <c r="B7" s="99"/>
      <c r="C7" s="101"/>
    </row>
    <row r="8" spans="1:3" ht="20.100000000000001" customHeight="1" thickBot="1">
      <c r="A8" s="47" t="s">
        <v>11</v>
      </c>
      <c r="B8" s="94">
        <f>SUM(B3:B7)</f>
        <v>2543000000</v>
      </c>
      <c r="C8" s="95">
        <f>SUM(C3:C7)</f>
        <v>2475798824.3400002</v>
      </c>
    </row>
    <row r="10" spans="1:3">
      <c r="A10" s="54" t="s">
        <v>16</v>
      </c>
      <c r="C10" s="58"/>
    </row>
    <row r="11" spans="1:3" ht="6" customHeight="1">
      <c r="A11" s="54"/>
    </row>
    <row r="12" spans="1:3" ht="17.25">
      <c r="A12" s="56" t="s">
        <v>19</v>
      </c>
      <c r="C12" s="43"/>
    </row>
    <row r="13" spans="1:3" ht="6" customHeight="1">
      <c r="A13" s="55"/>
    </row>
    <row r="14" spans="1:3" ht="6" customHeight="1">
      <c r="A14" s="55"/>
    </row>
    <row r="15" spans="1:3" ht="17.25">
      <c r="A15" s="56" t="s">
        <v>21</v>
      </c>
      <c r="C15" s="43"/>
    </row>
    <row r="16" spans="1:3" ht="6" customHeight="1">
      <c r="A16" s="55"/>
    </row>
    <row r="17" spans="1:3" ht="6" customHeight="1">
      <c r="A17" s="55"/>
    </row>
    <row r="18" spans="1:3" ht="17.25">
      <c r="A18" s="56"/>
    </row>
    <row r="19" spans="1:3" ht="6" customHeight="1">
      <c r="A19" s="55"/>
    </row>
    <row r="20" spans="1:3" ht="43.5" customHeight="1">
      <c r="A20" s="102"/>
      <c r="B20" s="102"/>
      <c r="C20" s="102"/>
    </row>
    <row r="24" spans="1:3">
      <c r="B24" s="91"/>
    </row>
  </sheetData>
  <mergeCells count="3">
    <mergeCell ref="B6:B7"/>
    <mergeCell ref="C6:C7"/>
    <mergeCell ref="A20:C20"/>
  </mergeCells>
  <phoneticPr fontId="3" type="noConversion"/>
  <printOptions horizontalCentered="1"/>
  <pageMargins left="0" right="0" top="1.7716535433070868" bottom="0.78740157480314965" header="0.78740157480314965" footer="0.39370078740157483"/>
  <pageSetup orientation="portrait" r:id="rId1"/>
  <headerFooter alignWithMargins="0">
    <oddHeader>&amp;C&amp;"Arial,Negrita"&amp;14SISTEMA NACIONAL DE INVESTIGADORES&amp;"Arial,Normal"&amp;10
&amp;"Arial,Negrita"&amp;12PAGO DE ESTÍMULOS ECONÓMICOS&amp;"Arial,Normal"&amp;10
&amp;"Arial,Negrita"&amp;12Reporte Segundo Trimestre de 2017&amp;"Arial,Normal"&amp;10
&amp;11(pesos)</oddHeader>
    <oddFooter>&amp;C&amp;D    &amp;T&amp;RPágina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9D912C-F6FD-4656-9642-AE75D1BE829A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E481B9E-1BE6-4203-9A68-07710F2DD3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95F3B2-AEEB-4F67-B95A-AA9B693D01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comparativo</vt:lpstr>
      <vt:lpstr>'2017'!Área_de_impresión</vt:lpstr>
      <vt:lpstr>comparativo!Área_de_impresión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Juan Braulio Rivera Lomas</cp:lastModifiedBy>
  <cp:lastPrinted>2017-07-03T22:37:27Z</cp:lastPrinted>
  <dcterms:created xsi:type="dcterms:W3CDTF">2002-02-28T17:14:44Z</dcterms:created>
  <dcterms:modified xsi:type="dcterms:W3CDTF">2017-10-02T16:44:45Z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